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Senelec\2021\"/>
    </mc:Choice>
  </mc:AlternateContent>
  <xr:revisionPtr revIDLastSave="0" documentId="13_ncr:1_{299507D0-AD3F-4C9A-BF5D-6B7D46BF66F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atio" sheetId="3" state="hidden" r:id="rId1"/>
    <sheet name="Synthèse données &amp; ratios" sheetId="14" r:id="rId2"/>
  </sheets>
  <externalReferences>
    <externalReference r:id="rId3"/>
  </externalReferences>
  <definedNames>
    <definedName name="crossborder">[1]CBI!#REF!</definedName>
    <definedName name="global">[1]CBI!#REF!</definedName>
    <definedName name="moodynum">[1]CBI!#REF!</definedName>
    <definedName name="stats_1">[1]CBI!#REF!</definedName>
    <definedName name="stats_2">[1]CBI!#REF!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J79" i="14" l="1"/>
  <c r="J82" i="14" s="1"/>
  <c r="N26" i="3"/>
  <c r="N39" i="3"/>
  <c r="N40" i="3"/>
  <c r="N34" i="3"/>
  <c r="N33" i="3"/>
  <c r="J49" i="14"/>
  <c r="H8" i="14"/>
  <c r="G8" i="14"/>
  <c r="I8" i="14"/>
  <c r="J8" i="14"/>
  <c r="F33" i="14"/>
  <c r="H7" i="3"/>
  <c r="G35" i="3"/>
  <c r="F44" i="14"/>
  <c r="F41" i="14"/>
  <c r="G6" i="3"/>
  <c r="H66" i="14"/>
  <c r="I66" i="14"/>
  <c r="J66" i="14"/>
  <c r="G66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I52" i="14"/>
  <c r="I53" i="14"/>
  <c r="I54" i="14"/>
  <c r="I55" i="14"/>
  <c r="I56" i="14"/>
  <c r="I57" i="14"/>
  <c r="I59" i="14"/>
  <c r="I60" i="14"/>
  <c r="I61" i="14"/>
  <c r="I62" i="14"/>
  <c r="I63" i="14"/>
  <c r="I64" i="14"/>
  <c r="H52" i="14"/>
  <c r="H53" i="14"/>
  <c r="H55" i="14"/>
  <c r="H56" i="14"/>
  <c r="H57" i="14"/>
  <c r="H58" i="14"/>
  <c r="H59" i="14"/>
  <c r="H60" i="14"/>
  <c r="H61" i="14"/>
  <c r="H62" i="14"/>
  <c r="H63" i="14"/>
  <c r="H64" i="14"/>
  <c r="H65" i="14"/>
  <c r="G52" i="14"/>
  <c r="G53" i="14"/>
  <c r="G54" i="14"/>
  <c r="G55" i="14"/>
  <c r="G56" i="14"/>
  <c r="G57" i="14"/>
  <c r="G59" i="14"/>
  <c r="G60" i="14"/>
  <c r="G61" i="14"/>
  <c r="G62" i="14"/>
  <c r="G63" i="14"/>
  <c r="G64" i="14"/>
  <c r="G65" i="14"/>
  <c r="J41" i="14"/>
  <c r="J43" i="14"/>
  <c r="J44" i="14"/>
  <c r="J45" i="14"/>
  <c r="J46" i="14"/>
  <c r="I42" i="14"/>
  <c r="I43" i="14"/>
  <c r="I44" i="14"/>
  <c r="I45" i="14"/>
  <c r="I46" i="14"/>
  <c r="I48" i="14"/>
  <c r="I49" i="14"/>
  <c r="H42" i="14"/>
  <c r="H43" i="14"/>
  <c r="H44" i="14"/>
  <c r="H45" i="14"/>
  <c r="H46" i="14"/>
  <c r="H48" i="14"/>
  <c r="H49" i="14"/>
  <c r="G41" i="14"/>
  <c r="G42" i="14"/>
  <c r="G43" i="14"/>
  <c r="G44" i="14"/>
  <c r="G45" i="14"/>
  <c r="G46" i="14"/>
  <c r="G48" i="14"/>
  <c r="G49" i="14"/>
  <c r="H5" i="14"/>
  <c r="H6" i="14"/>
  <c r="H7" i="14"/>
  <c r="H9" i="14"/>
  <c r="H12" i="14"/>
  <c r="H13" i="14"/>
  <c r="H14" i="14"/>
  <c r="H15" i="14"/>
  <c r="H16" i="14"/>
  <c r="H19" i="14"/>
  <c r="H23" i="14"/>
  <c r="H27" i="14"/>
  <c r="H28" i="14"/>
  <c r="H34" i="14"/>
  <c r="H35" i="14"/>
  <c r="I5" i="14"/>
  <c r="I6" i="14"/>
  <c r="I7" i="14"/>
  <c r="I9" i="14"/>
  <c r="I12" i="14"/>
  <c r="I13" i="14"/>
  <c r="I14" i="14"/>
  <c r="I15" i="14"/>
  <c r="I16" i="14"/>
  <c r="I19" i="14"/>
  <c r="I23" i="14"/>
  <c r="I27" i="14"/>
  <c r="I28" i="14"/>
  <c r="I33" i="14"/>
  <c r="I34" i="14"/>
  <c r="I35" i="14"/>
  <c r="J5" i="14"/>
  <c r="J6" i="14"/>
  <c r="J7" i="14"/>
  <c r="J9" i="14"/>
  <c r="J12" i="14"/>
  <c r="J13" i="14"/>
  <c r="J14" i="14"/>
  <c r="J15" i="14"/>
  <c r="J16" i="14"/>
  <c r="J19" i="14"/>
  <c r="J23" i="14"/>
  <c r="J27" i="14"/>
  <c r="J28" i="14"/>
  <c r="J33" i="14"/>
  <c r="J34" i="14"/>
  <c r="J35" i="14"/>
  <c r="J108" i="14" s="1"/>
  <c r="G6" i="14"/>
  <c r="G7" i="14"/>
  <c r="G9" i="14"/>
  <c r="G12" i="14"/>
  <c r="G13" i="14"/>
  <c r="G14" i="14"/>
  <c r="G15" i="14"/>
  <c r="G16" i="14"/>
  <c r="G19" i="14"/>
  <c r="G23" i="14"/>
  <c r="G27" i="14"/>
  <c r="G28" i="14"/>
  <c r="G35" i="14"/>
  <c r="J48" i="3"/>
  <c r="F6" i="14"/>
  <c r="F7" i="14"/>
  <c r="F9" i="14"/>
  <c r="F12" i="14"/>
  <c r="F13" i="14"/>
  <c r="F14" i="14"/>
  <c r="F15" i="14"/>
  <c r="F16" i="14"/>
  <c r="F19" i="14"/>
  <c r="F23" i="14"/>
  <c r="E6" i="14"/>
  <c r="E7" i="14"/>
  <c r="E9" i="14"/>
  <c r="E12" i="14"/>
  <c r="E13" i="14"/>
  <c r="E14" i="14"/>
  <c r="E15" i="14"/>
  <c r="E16" i="14"/>
  <c r="E19" i="14"/>
  <c r="E23" i="14"/>
  <c r="D5" i="14"/>
  <c r="D6" i="14"/>
  <c r="D7" i="14"/>
  <c r="D9" i="14"/>
  <c r="D12" i="14"/>
  <c r="D13" i="14"/>
  <c r="D14" i="14"/>
  <c r="D15" i="14"/>
  <c r="D16" i="14"/>
  <c r="D19" i="14"/>
  <c r="D23" i="14"/>
  <c r="C6" i="14"/>
  <c r="C7" i="14"/>
  <c r="C9" i="14"/>
  <c r="C12" i="14"/>
  <c r="C13" i="14"/>
  <c r="C14" i="14"/>
  <c r="C15" i="14"/>
  <c r="C16" i="14"/>
  <c r="C19" i="14"/>
  <c r="C23" i="14"/>
  <c r="M33" i="3"/>
  <c r="M35" i="3"/>
  <c r="L33" i="3"/>
  <c r="L34" i="3"/>
  <c r="K33" i="3"/>
  <c r="K34" i="3"/>
  <c r="J35" i="3"/>
  <c r="I35" i="3"/>
  <c r="I33" i="3"/>
  <c r="I34" i="3"/>
  <c r="H34" i="3"/>
  <c r="H35" i="3"/>
  <c r="G33" i="3"/>
  <c r="G34" i="3"/>
  <c r="F33" i="3"/>
  <c r="D58" i="14"/>
  <c r="E34" i="3"/>
  <c r="D35" i="3"/>
  <c r="F65" i="14"/>
  <c r="D65" i="14"/>
  <c r="F64" i="14"/>
  <c r="E64" i="14"/>
  <c r="D64" i="14"/>
  <c r="C64" i="14"/>
  <c r="F63" i="14"/>
  <c r="E63" i="14"/>
  <c r="D63" i="14"/>
  <c r="C63" i="14"/>
  <c r="F62" i="14"/>
  <c r="E62" i="14"/>
  <c r="D62" i="14"/>
  <c r="C62" i="14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C58" i="14"/>
  <c r="F57" i="14"/>
  <c r="E57" i="14"/>
  <c r="D57" i="14"/>
  <c r="C57" i="14"/>
  <c r="F55" i="14"/>
  <c r="E55" i="14"/>
  <c r="D55" i="14"/>
  <c r="C55" i="14"/>
  <c r="E54" i="14"/>
  <c r="C54" i="14"/>
  <c r="F52" i="14"/>
  <c r="E52" i="14"/>
  <c r="D52" i="14"/>
  <c r="C52" i="14"/>
  <c r="F48" i="14"/>
  <c r="C48" i="14"/>
  <c r="F47" i="14"/>
  <c r="D47" i="14"/>
  <c r="C47" i="14"/>
  <c r="F46" i="14"/>
  <c r="E46" i="14"/>
  <c r="D46" i="14"/>
  <c r="C46" i="14"/>
  <c r="F45" i="14"/>
  <c r="E45" i="14"/>
  <c r="D45" i="14"/>
  <c r="C45" i="14"/>
  <c r="E44" i="14"/>
  <c r="C44" i="14"/>
  <c r="F43" i="14"/>
  <c r="E43" i="14"/>
  <c r="D43" i="14"/>
  <c r="C43" i="14"/>
  <c r="F42" i="14"/>
  <c r="E42" i="14"/>
  <c r="D42" i="14"/>
  <c r="C42" i="14"/>
  <c r="E41" i="14"/>
  <c r="D41" i="14"/>
  <c r="C41" i="14"/>
  <c r="F35" i="14"/>
  <c r="E35" i="14"/>
  <c r="D35" i="14"/>
  <c r="C35" i="14"/>
  <c r="E34" i="14"/>
  <c r="D34" i="14"/>
  <c r="C34" i="14"/>
  <c r="D33" i="14"/>
  <c r="C33" i="14"/>
  <c r="F28" i="14"/>
  <c r="E28" i="14"/>
  <c r="D28" i="14"/>
  <c r="C28" i="14"/>
  <c r="F27" i="14"/>
  <c r="E27" i="14"/>
  <c r="D27" i="14"/>
  <c r="C27" i="14"/>
  <c r="M39" i="3"/>
  <c r="M40" i="3"/>
  <c r="M5" i="3"/>
  <c r="M25" i="3"/>
  <c r="M26" i="3"/>
  <c r="C47" i="3"/>
  <c r="D48" i="3"/>
  <c r="G47" i="3"/>
  <c r="H47" i="3"/>
  <c r="I47" i="3"/>
  <c r="K25" i="3"/>
  <c r="J47" i="3"/>
  <c r="K47" i="3"/>
  <c r="D47" i="3"/>
  <c r="G46" i="3"/>
  <c r="H46" i="3"/>
  <c r="I46" i="3"/>
  <c r="J46" i="3"/>
  <c r="K46" i="3"/>
  <c r="C46" i="3"/>
  <c r="D46" i="3"/>
  <c r="H148" i="14"/>
  <c r="I148" i="14"/>
  <c r="J148" i="14"/>
  <c r="I39" i="3"/>
  <c r="I40" i="3"/>
  <c r="J39" i="3"/>
  <c r="J40" i="3"/>
  <c r="K39" i="3"/>
  <c r="K40" i="3"/>
  <c r="L39" i="3"/>
  <c r="L40" i="3"/>
  <c r="K27" i="3"/>
  <c r="K30" i="3" s="1"/>
  <c r="K26" i="3"/>
  <c r="J7" i="3"/>
  <c r="L26" i="3"/>
  <c r="E5" i="3"/>
  <c r="H5" i="3"/>
  <c r="I5" i="3"/>
  <c r="J5" i="3"/>
  <c r="D6" i="3"/>
  <c r="C7" i="3"/>
  <c r="D7" i="3"/>
  <c r="F7" i="3"/>
  <c r="H25" i="3"/>
  <c r="I25" i="3"/>
  <c r="I27" i="3"/>
  <c r="J25" i="3"/>
  <c r="C26" i="3"/>
  <c r="D26" i="3"/>
  <c r="E26" i="3"/>
  <c r="F26" i="3"/>
  <c r="G26" i="3"/>
  <c r="H26" i="3"/>
  <c r="I26" i="3"/>
  <c r="J26" i="3"/>
  <c r="C27" i="3"/>
  <c r="D27" i="3"/>
  <c r="E27" i="3"/>
  <c r="F27" i="3"/>
  <c r="G27" i="3"/>
  <c r="C33" i="3"/>
  <c r="C39" i="3"/>
  <c r="D39" i="3"/>
  <c r="E39" i="3"/>
  <c r="F39" i="3"/>
  <c r="G39" i="3"/>
  <c r="H39" i="3"/>
  <c r="C40" i="3"/>
  <c r="D40" i="3"/>
  <c r="E40" i="3"/>
  <c r="F40" i="3"/>
  <c r="G40" i="3"/>
  <c r="H40" i="3"/>
  <c r="L5" i="3"/>
  <c r="J29" i="3"/>
  <c r="K5" i="3"/>
  <c r="L27" i="3"/>
  <c r="E25" i="3"/>
  <c r="D25" i="3"/>
  <c r="D29" i="3" s="1"/>
  <c r="L25" i="3"/>
  <c r="N25" i="3"/>
  <c r="E58" i="14"/>
  <c r="E33" i="3"/>
  <c r="N6" i="3"/>
  <c r="N35" i="3"/>
  <c r="N27" i="3"/>
  <c r="N5" i="3"/>
  <c r="M29" i="3" l="1"/>
  <c r="G41" i="3"/>
  <c r="G42" i="3" s="1"/>
  <c r="N30" i="3"/>
  <c r="E41" i="3"/>
  <c r="E42" i="3" s="1"/>
  <c r="C41" i="3"/>
  <c r="C42" i="3" s="1"/>
  <c r="F41" i="3"/>
  <c r="F42" i="3" s="1"/>
  <c r="D41" i="3"/>
  <c r="D42" i="3" s="1"/>
  <c r="D30" i="3"/>
  <c r="K41" i="3"/>
  <c r="K42" i="3" s="1"/>
  <c r="L30" i="3"/>
  <c r="N29" i="3"/>
  <c r="H29" i="3"/>
  <c r="D16" i="3"/>
  <c r="L41" i="3"/>
  <c r="L42" i="3" s="1"/>
  <c r="J41" i="3"/>
  <c r="J42" i="3" s="1"/>
  <c r="I41" i="3"/>
  <c r="I42" i="3" s="1"/>
  <c r="M41" i="3"/>
  <c r="M42" i="3" s="1"/>
  <c r="G36" i="3"/>
  <c r="F84" i="14" s="1"/>
  <c r="H154" i="14"/>
  <c r="G116" i="14"/>
  <c r="F89" i="14"/>
  <c r="F99" i="14"/>
  <c r="H97" i="14"/>
  <c r="I99" i="14"/>
  <c r="F153" i="14"/>
  <c r="G108" i="14"/>
  <c r="G134" i="14"/>
  <c r="F117" i="14"/>
  <c r="I117" i="14"/>
  <c r="G101" i="14"/>
  <c r="J96" i="14"/>
  <c r="I108" i="14"/>
  <c r="H132" i="14"/>
  <c r="G117" i="14"/>
  <c r="H116" i="14"/>
  <c r="I119" i="14"/>
  <c r="J92" i="14"/>
  <c r="H101" i="14"/>
  <c r="J10" i="14"/>
  <c r="J20" i="14" s="1"/>
  <c r="F97" i="14"/>
  <c r="H98" i="14"/>
  <c r="G132" i="14"/>
  <c r="G114" i="14"/>
  <c r="I156" i="14"/>
  <c r="I154" i="14"/>
  <c r="G103" i="14"/>
  <c r="F116" i="14"/>
  <c r="F126" i="14"/>
  <c r="F127" i="14"/>
  <c r="G135" i="14"/>
  <c r="F92" i="14"/>
  <c r="F128" i="14"/>
  <c r="I96" i="14"/>
  <c r="F108" i="14"/>
  <c r="C154" i="14"/>
  <c r="G96" i="14"/>
  <c r="J99" i="14"/>
  <c r="I10" i="14"/>
  <c r="I20" i="14" s="1"/>
  <c r="I104" i="14"/>
  <c r="H121" i="14"/>
  <c r="H153" i="14"/>
  <c r="J119" i="14"/>
  <c r="G133" i="14"/>
  <c r="H126" i="14"/>
  <c r="I133" i="14"/>
  <c r="I126" i="14"/>
  <c r="I124" i="14"/>
  <c r="J67" i="14"/>
  <c r="I91" i="14"/>
  <c r="H91" i="14"/>
  <c r="I95" i="14"/>
  <c r="D10" i="14"/>
  <c r="D20" i="14" s="1"/>
  <c r="D21" i="14" s="1"/>
  <c r="F130" i="14"/>
  <c r="F101" i="14"/>
  <c r="J107" i="14"/>
  <c r="J153" i="14"/>
  <c r="G130" i="14"/>
  <c r="F154" i="14"/>
  <c r="C153" i="14"/>
  <c r="G104" i="14"/>
  <c r="F115" i="14"/>
  <c r="F151" i="14"/>
  <c r="G99" i="14"/>
  <c r="G95" i="14"/>
  <c r="G97" i="14"/>
  <c r="G92" i="14"/>
  <c r="G154" i="14"/>
  <c r="H117" i="14"/>
  <c r="I134" i="14"/>
  <c r="C159" i="14"/>
  <c r="F131" i="14"/>
  <c r="F132" i="14"/>
  <c r="F133" i="14"/>
  <c r="F134" i="14"/>
  <c r="J132" i="14"/>
  <c r="J126" i="14"/>
  <c r="G119" i="14"/>
  <c r="F90" i="14"/>
  <c r="J101" i="14"/>
  <c r="J97" i="14"/>
  <c r="J104" i="14"/>
  <c r="J95" i="14"/>
  <c r="I101" i="14"/>
  <c r="I97" i="14"/>
  <c r="I116" i="14"/>
  <c r="H135" i="14"/>
  <c r="G131" i="14"/>
  <c r="J131" i="14"/>
  <c r="J134" i="14"/>
  <c r="F95" i="14"/>
  <c r="I107" i="14"/>
  <c r="H119" i="14"/>
  <c r="J154" i="14"/>
  <c r="F96" i="14"/>
  <c r="J106" i="14"/>
  <c r="J98" i="14"/>
  <c r="J156" i="14"/>
  <c r="H108" i="14"/>
  <c r="I98" i="14"/>
  <c r="I153" i="14"/>
  <c r="J116" i="14"/>
  <c r="H134" i="14"/>
  <c r="H130" i="14"/>
  <c r="I127" i="14"/>
  <c r="H124" i="14"/>
  <c r="I132" i="14"/>
  <c r="J127" i="14"/>
  <c r="H92" i="14"/>
  <c r="F114" i="14"/>
  <c r="F94" i="14"/>
  <c r="H115" i="14"/>
  <c r="I121" i="14"/>
  <c r="G126" i="14"/>
  <c r="I92" i="14"/>
  <c r="C50" i="14"/>
  <c r="C145" i="14" s="1"/>
  <c r="H104" i="14"/>
  <c r="H99" i="14"/>
  <c r="J117" i="14"/>
  <c r="H96" i="14"/>
  <c r="J88" i="14"/>
  <c r="F103" i="14"/>
  <c r="F104" i="14"/>
  <c r="F118" i="14"/>
  <c r="H133" i="14"/>
  <c r="F124" i="14"/>
  <c r="G124" i="14"/>
  <c r="L6" i="3"/>
  <c r="N13" i="3"/>
  <c r="E5" i="14"/>
  <c r="E10" i="14" s="1"/>
  <c r="E20" i="14" s="1"/>
  <c r="E46" i="3"/>
  <c r="F5" i="3"/>
  <c r="F98" i="14"/>
  <c r="G98" i="14"/>
  <c r="F5" i="14"/>
  <c r="F46" i="3"/>
  <c r="G5" i="3"/>
  <c r="G13" i="3" s="1"/>
  <c r="M7" i="3"/>
  <c r="E33" i="14"/>
  <c r="F106" i="14" s="1"/>
  <c r="G121" i="14"/>
  <c r="C34" i="3"/>
  <c r="C36" i="3" s="1"/>
  <c r="L35" i="3"/>
  <c r="L36" i="3" s="1"/>
  <c r="G58" i="14"/>
  <c r="G67" i="14" s="1"/>
  <c r="H33" i="3"/>
  <c r="H36" i="3" s="1"/>
  <c r="I58" i="14"/>
  <c r="J33" i="3"/>
  <c r="J27" i="3"/>
  <c r="J30" i="3" s="1"/>
  <c r="M34" i="3"/>
  <c r="N4" i="3"/>
  <c r="N10" i="3" s="1"/>
  <c r="N11" i="3" s="1"/>
  <c r="M4" i="3"/>
  <c r="M10" i="3" s="1"/>
  <c r="M11" i="3" s="1"/>
  <c r="E30" i="3"/>
  <c r="E29" i="3"/>
  <c r="H27" i="3"/>
  <c r="H30" i="3" s="1"/>
  <c r="E4" i="3"/>
  <c r="E10" i="3" s="1"/>
  <c r="E11" i="3" s="1"/>
  <c r="D44" i="14"/>
  <c r="E6" i="3"/>
  <c r="E13" i="3" s="1"/>
  <c r="D54" i="14"/>
  <c r="D67" i="14" s="1"/>
  <c r="C65" i="14"/>
  <c r="C67" i="14" s="1"/>
  <c r="D34" i="3"/>
  <c r="H48" i="3"/>
  <c r="I4" i="3"/>
  <c r="I10" i="3" s="1"/>
  <c r="I11" i="3" s="1"/>
  <c r="H103" i="14"/>
  <c r="I103" i="14"/>
  <c r="H10" i="14"/>
  <c r="H41" i="3"/>
  <c r="H42" i="3" s="1"/>
  <c r="C25" i="3"/>
  <c r="C29" i="3" s="1"/>
  <c r="J125" i="14"/>
  <c r="J133" i="14"/>
  <c r="J159" i="14"/>
  <c r="J124" i="14"/>
  <c r="I29" i="3"/>
  <c r="I30" i="3"/>
  <c r="C6" i="3"/>
  <c r="C16" i="3" s="1"/>
  <c r="J103" i="14"/>
  <c r="K7" i="3"/>
  <c r="F50" i="14"/>
  <c r="E47" i="14"/>
  <c r="F120" i="14" s="1"/>
  <c r="D48" i="14"/>
  <c r="E35" i="3"/>
  <c r="E36" i="3" s="1"/>
  <c r="D84" i="14" s="1"/>
  <c r="F35" i="3"/>
  <c r="E48" i="14"/>
  <c r="F121" i="14" s="1"/>
  <c r="F6" i="3"/>
  <c r="F16" i="3" s="1"/>
  <c r="K48" i="3"/>
  <c r="L4" i="3"/>
  <c r="L10" i="3" s="1"/>
  <c r="L11" i="3" s="1"/>
  <c r="G47" i="14"/>
  <c r="J48" i="14"/>
  <c r="K35" i="3"/>
  <c r="K36" i="3" s="1"/>
  <c r="J42" i="14"/>
  <c r="M6" i="3"/>
  <c r="N7" i="3"/>
  <c r="N16" i="3" s="1"/>
  <c r="C35" i="3"/>
  <c r="C5" i="3"/>
  <c r="F34" i="14"/>
  <c r="F107" i="14" s="1"/>
  <c r="C151" i="14"/>
  <c r="F119" i="14"/>
  <c r="F129" i="14"/>
  <c r="F34" i="3"/>
  <c r="E65" i="14"/>
  <c r="F135" i="14" s="1"/>
  <c r="D5" i="3"/>
  <c r="D13" i="3" s="1"/>
  <c r="C5" i="14"/>
  <c r="K4" i="3"/>
  <c r="K10" i="3" s="1"/>
  <c r="K11" i="3" s="1"/>
  <c r="G34" i="14"/>
  <c r="G153" i="14"/>
  <c r="H95" i="14"/>
  <c r="H47" i="14"/>
  <c r="I115" i="14"/>
  <c r="J47" i="14"/>
  <c r="K6" i="3"/>
  <c r="H54" i="14"/>
  <c r="H159" i="14" s="1"/>
  <c r="I130" i="14"/>
  <c r="J130" i="14"/>
  <c r="F54" i="14"/>
  <c r="F125" i="14" s="1"/>
  <c r="N36" i="3"/>
  <c r="L29" i="3"/>
  <c r="K29" i="3"/>
  <c r="D33" i="3"/>
  <c r="D36" i="3" s="1"/>
  <c r="C84" i="14" s="1"/>
  <c r="I36" i="3"/>
  <c r="M36" i="3"/>
  <c r="I88" i="14"/>
  <c r="G115" i="14"/>
  <c r="H156" i="14"/>
  <c r="H131" i="14"/>
  <c r="I47" i="14"/>
  <c r="J34" i="3"/>
  <c r="I65" i="14"/>
  <c r="I131" i="14"/>
  <c r="N41" i="3"/>
  <c r="N42" i="3" s="1"/>
  <c r="G5" i="14"/>
  <c r="H88" i="14" s="1"/>
  <c r="I41" i="14"/>
  <c r="M27" i="3"/>
  <c r="M30" i="3" s="1"/>
  <c r="G33" i="14"/>
  <c r="G106" i="14" s="1"/>
  <c r="H33" i="14"/>
  <c r="H41" i="14"/>
  <c r="M16" i="3" l="1"/>
  <c r="C30" i="3"/>
  <c r="N19" i="3"/>
  <c r="N20" i="3" s="1"/>
  <c r="K16" i="3"/>
  <c r="M13" i="3"/>
  <c r="M19" i="3" s="1"/>
  <c r="M20" i="3" s="1"/>
  <c r="J93" i="14"/>
  <c r="E67" i="14"/>
  <c r="D24" i="14"/>
  <c r="D30" i="14" s="1"/>
  <c r="I93" i="14"/>
  <c r="G125" i="14"/>
  <c r="C152" i="14"/>
  <c r="D50" i="14"/>
  <c r="D123" i="14" s="1"/>
  <c r="L13" i="3"/>
  <c r="H155" i="14"/>
  <c r="H151" i="14"/>
  <c r="H120" i="14"/>
  <c r="C13" i="3"/>
  <c r="J24" i="14"/>
  <c r="J100" i="14"/>
  <c r="J21" i="14"/>
  <c r="F25" i="3"/>
  <c r="E47" i="3"/>
  <c r="I48" i="3"/>
  <c r="J4" i="3"/>
  <c r="J10" i="3" s="1"/>
  <c r="J11" i="3" s="1"/>
  <c r="C148" i="14"/>
  <c r="H6" i="3"/>
  <c r="G148" i="14"/>
  <c r="I7" i="3"/>
  <c r="C156" i="14"/>
  <c r="C144" i="14"/>
  <c r="C155" i="14"/>
  <c r="C10" i="14"/>
  <c r="C20" i="14" s="1"/>
  <c r="F36" i="3"/>
  <c r="E84" i="14" s="1"/>
  <c r="E7" i="3"/>
  <c r="E16" i="3" s="1"/>
  <c r="E19" i="3" s="1"/>
  <c r="E20" i="3" s="1"/>
  <c r="E50" i="14"/>
  <c r="F123" i="14" s="1"/>
  <c r="J36" i="3"/>
  <c r="F159" i="14"/>
  <c r="F148" i="14"/>
  <c r="F13" i="3"/>
  <c r="H50" i="14"/>
  <c r="H114" i="14"/>
  <c r="J114" i="14"/>
  <c r="I114" i="14"/>
  <c r="I50" i="14"/>
  <c r="G88" i="14"/>
  <c r="G156" i="14"/>
  <c r="G10" i="14"/>
  <c r="H93" i="14" s="1"/>
  <c r="I135" i="14"/>
  <c r="J135" i="14"/>
  <c r="I151" i="14"/>
  <c r="I155" i="14"/>
  <c r="I152" i="14"/>
  <c r="I120" i="14"/>
  <c r="G7" i="3"/>
  <c r="G16" i="3" s="1"/>
  <c r="H125" i="14"/>
  <c r="H67" i="14"/>
  <c r="H137" i="14" s="1"/>
  <c r="I125" i="14"/>
  <c r="I6" i="3"/>
  <c r="G107" i="14"/>
  <c r="H107" i="14"/>
  <c r="J121" i="14"/>
  <c r="J84" i="14"/>
  <c r="I67" i="14"/>
  <c r="I128" i="14"/>
  <c r="I159" i="14"/>
  <c r="J128" i="14"/>
  <c r="I24" i="14"/>
  <c r="I21" i="14"/>
  <c r="L46" i="3"/>
  <c r="M46" i="3"/>
  <c r="N46" i="3"/>
  <c r="F67" i="14"/>
  <c r="G120" i="14"/>
  <c r="G155" i="14"/>
  <c r="G151" i="14"/>
  <c r="G50" i="14"/>
  <c r="G144" i="14" s="1"/>
  <c r="K13" i="3"/>
  <c r="E48" i="3"/>
  <c r="F4" i="3"/>
  <c r="F10" i="3" s="1"/>
  <c r="F11" i="3" s="1"/>
  <c r="H106" i="14"/>
  <c r="I106" i="14"/>
  <c r="J155" i="14"/>
  <c r="J151" i="14"/>
  <c r="J50" i="14"/>
  <c r="J115" i="14"/>
  <c r="F145" i="14"/>
  <c r="F152" i="14"/>
  <c r="H20" i="14"/>
  <c r="G128" i="14"/>
  <c r="H128" i="14"/>
  <c r="G159" i="14"/>
  <c r="G25" i="3"/>
  <c r="F47" i="3"/>
  <c r="F156" i="14"/>
  <c r="F88" i="14"/>
  <c r="F144" i="14"/>
  <c r="F155" i="14"/>
  <c r="F10" i="14"/>
  <c r="E24" i="14"/>
  <c r="E21" i="14"/>
  <c r="J6" i="3"/>
  <c r="L7" i="3"/>
  <c r="L16" i="3" s="1"/>
  <c r="C4" i="3"/>
  <c r="C10" i="3" s="1"/>
  <c r="C11" i="3" s="1"/>
  <c r="K19" i="3" l="1"/>
  <c r="K20" i="3" s="1"/>
  <c r="L19" i="3"/>
  <c r="L20" i="3" s="1"/>
  <c r="D25" i="14"/>
  <c r="C19" i="3"/>
  <c r="C20" i="3" s="1"/>
  <c r="F19" i="3"/>
  <c r="F20" i="3" s="1"/>
  <c r="F137" i="14"/>
  <c r="D72" i="14"/>
  <c r="D79" i="14" s="1"/>
  <c r="D31" i="14"/>
  <c r="D36" i="14"/>
  <c r="D37" i="14" s="1"/>
  <c r="G152" i="14"/>
  <c r="E123" i="14"/>
  <c r="H21" i="14"/>
  <c r="H24" i="14"/>
  <c r="C21" i="14"/>
  <c r="C24" i="14"/>
  <c r="F29" i="3"/>
  <c r="F30" i="3"/>
  <c r="I16" i="3"/>
  <c r="I13" i="3"/>
  <c r="J160" i="14"/>
  <c r="J25" i="14"/>
  <c r="J102" i="14"/>
  <c r="J161" i="14"/>
  <c r="J30" i="14"/>
  <c r="J16" i="3"/>
  <c r="J13" i="3"/>
  <c r="E72" i="14"/>
  <c r="E79" i="14" s="1"/>
  <c r="E30" i="14"/>
  <c r="E25" i="14"/>
  <c r="G30" i="3"/>
  <c r="G29" i="3"/>
  <c r="J123" i="14"/>
  <c r="J144" i="14"/>
  <c r="J145" i="14"/>
  <c r="J152" i="14"/>
  <c r="P46" i="3"/>
  <c r="I160" i="14"/>
  <c r="I30" i="14"/>
  <c r="I25" i="14"/>
  <c r="I161" i="14"/>
  <c r="I137" i="14"/>
  <c r="J137" i="14"/>
  <c r="I145" i="14"/>
  <c r="I123" i="14"/>
  <c r="I144" i="14"/>
  <c r="H13" i="3"/>
  <c r="H16" i="3"/>
  <c r="O46" i="3"/>
  <c r="F93" i="14"/>
  <c r="F20" i="14"/>
  <c r="G123" i="14"/>
  <c r="G145" i="14"/>
  <c r="I100" i="14"/>
  <c r="G93" i="14"/>
  <c r="G20" i="14"/>
  <c r="H145" i="14"/>
  <c r="H123" i="14"/>
  <c r="H144" i="14"/>
  <c r="L47" i="3"/>
  <c r="H152" i="14"/>
  <c r="G137" i="14"/>
  <c r="R46" i="3" l="1"/>
  <c r="G24" i="14"/>
  <c r="G21" i="14"/>
  <c r="G100" i="14"/>
  <c r="H160" i="14"/>
  <c r="H161" i="14"/>
  <c r="H30" i="14"/>
  <c r="I105" i="14" s="1"/>
  <c r="H25" i="14"/>
  <c r="G48" i="3"/>
  <c r="H4" i="3"/>
  <c r="H10" i="3" s="1"/>
  <c r="H11" i="3" s="1"/>
  <c r="I36" i="14"/>
  <c r="I31" i="14"/>
  <c r="S46" i="3"/>
  <c r="J19" i="3"/>
  <c r="J20" i="3" s="1"/>
  <c r="I19" i="3"/>
  <c r="I20" i="3" s="1"/>
  <c r="M47" i="3"/>
  <c r="F24" i="14"/>
  <c r="F21" i="14"/>
  <c r="F100" i="14"/>
  <c r="E36" i="14"/>
  <c r="E37" i="14" s="1"/>
  <c r="E31" i="14"/>
  <c r="J36" i="14"/>
  <c r="J31" i="14"/>
  <c r="J105" i="14"/>
  <c r="C161" i="14"/>
  <c r="C30" i="14"/>
  <c r="C25" i="14"/>
  <c r="C72" i="14"/>
  <c r="C79" i="14" s="1"/>
  <c r="C160" i="14"/>
  <c r="H100" i="14"/>
  <c r="G4" i="3"/>
  <c r="G10" i="3" s="1"/>
  <c r="F48" i="3"/>
  <c r="I102" i="14"/>
  <c r="Q46" i="3"/>
  <c r="C48" i="3"/>
  <c r="D4" i="3"/>
  <c r="D10" i="3" s="1"/>
  <c r="I146" i="14" l="1"/>
  <c r="I143" i="14"/>
  <c r="I147" i="14"/>
  <c r="I37" i="14"/>
  <c r="G30" i="14"/>
  <c r="H105" i="14" s="1"/>
  <c r="G160" i="14"/>
  <c r="G102" i="14"/>
  <c r="G25" i="14"/>
  <c r="G161" i="14"/>
  <c r="L48" i="3"/>
  <c r="G11" i="3"/>
  <c r="G19" i="3"/>
  <c r="G20" i="3" s="1"/>
  <c r="F160" i="14"/>
  <c r="F161" i="14"/>
  <c r="F30" i="14"/>
  <c r="F102" i="14"/>
  <c r="F72" i="14"/>
  <c r="F79" i="14" s="1"/>
  <c r="F25" i="14"/>
  <c r="N47" i="3"/>
  <c r="T46" i="3"/>
  <c r="C36" i="14"/>
  <c r="C31" i="14"/>
  <c r="J143" i="14"/>
  <c r="J147" i="14"/>
  <c r="J109" i="14"/>
  <c r="J37" i="14"/>
  <c r="J146" i="14"/>
  <c r="H102" i="14"/>
  <c r="D11" i="3"/>
  <c r="D19" i="3"/>
  <c r="D20" i="3" s="1"/>
  <c r="H19" i="3"/>
  <c r="H20" i="3" s="1"/>
  <c r="H31" i="14"/>
  <c r="H36" i="14"/>
  <c r="M48" i="3" l="1"/>
  <c r="G105" i="14"/>
  <c r="G31" i="14"/>
  <c r="G36" i="14"/>
  <c r="H109" i="14" s="1"/>
  <c r="N48" i="3"/>
  <c r="C146" i="14"/>
  <c r="C37" i="14"/>
  <c r="C147" i="14"/>
  <c r="C143" i="14"/>
  <c r="O47" i="3"/>
  <c r="O48" i="3"/>
  <c r="H147" i="14"/>
  <c r="H146" i="14"/>
  <c r="H37" i="14"/>
  <c r="H143" i="14"/>
  <c r="U46" i="3"/>
  <c r="F105" i="14"/>
  <c r="F36" i="14"/>
  <c r="F31" i="14"/>
  <c r="I109" i="14"/>
  <c r="V46" i="3" l="1"/>
  <c r="F146" i="14"/>
  <c r="F147" i="14"/>
  <c r="F37" i="14"/>
  <c r="F109" i="14"/>
  <c r="F143" i="14"/>
  <c r="G146" i="14"/>
  <c r="G143" i="14"/>
  <c r="G147" i="14"/>
  <c r="G37" i="14"/>
  <c r="G109" i="14"/>
  <c r="P48" i="3"/>
  <c r="P47" i="3"/>
  <c r="Q47" i="3" l="1"/>
  <c r="W46" i="3"/>
  <c r="Q48" i="3"/>
  <c r="X46" i="3" l="1"/>
  <c r="R48" i="3"/>
  <c r="R47" i="3"/>
  <c r="S48" i="3" l="1"/>
  <c r="S47" i="3"/>
  <c r="Y46" i="3"/>
  <c r="Z46" i="3" s="1"/>
  <c r="T47" i="3" l="1"/>
  <c r="AA46" i="3"/>
  <c r="AB46" i="3"/>
  <c r="AC46" i="3"/>
  <c r="U48" i="3"/>
  <c r="T48" i="3"/>
  <c r="AD46" i="3" l="1"/>
  <c r="V48" i="3"/>
  <c r="U47" i="3"/>
  <c r="V47" i="3" l="1"/>
  <c r="AE46" i="3"/>
  <c r="AF46" i="3" s="1"/>
  <c r="AG46" i="3"/>
  <c r="W48" i="3"/>
  <c r="AI46" i="3" l="1"/>
  <c r="AH46" i="3"/>
  <c r="AJ46" i="3" s="1"/>
  <c r="AK46" i="3" s="1"/>
  <c r="AL46" i="3" s="1"/>
  <c r="X48" i="3"/>
  <c r="W47" i="3"/>
  <c r="X47" i="3" l="1"/>
  <c r="Z48" i="3"/>
  <c r="Y48" i="3"/>
  <c r="Y47" i="3" l="1"/>
  <c r="AC48" i="3"/>
  <c r="AB48" i="3"/>
  <c r="AA48" i="3"/>
  <c r="AD48" i="3" l="1"/>
  <c r="Z47" i="3"/>
  <c r="AE48" i="3" l="1"/>
  <c r="AG48" i="3" s="1"/>
  <c r="AA47" i="3"/>
  <c r="AF48" i="3"/>
  <c r="AH48" i="3" l="1"/>
  <c r="AJ48" i="3"/>
  <c r="AK48" i="3" s="1"/>
  <c r="AL48" i="3" s="1"/>
  <c r="AB47" i="3"/>
  <c r="AI48" i="3"/>
  <c r="AC47" i="3" l="1"/>
  <c r="AD47" i="3" l="1"/>
  <c r="AE47" i="3" l="1"/>
  <c r="AF47" i="3"/>
  <c r="AG47" i="3" s="1"/>
  <c r="AH47" i="3" l="1"/>
  <c r="AI47" i="3"/>
  <c r="AK47" i="3" s="1"/>
  <c r="AJ47" i="3"/>
  <c r="AL47" i="3" l="1"/>
</calcChain>
</file>

<file path=xl/sharedStrings.xml><?xml version="1.0" encoding="utf-8"?>
<sst xmlns="http://schemas.openxmlformats.org/spreadsheetml/2006/main" count="223" uniqueCount="122">
  <si>
    <t>Immobilisations incorporelles</t>
  </si>
  <si>
    <t>Immobilisations corporelles</t>
  </si>
  <si>
    <t>Immobilisations financières</t>
  </si>
  <si>
    <t>Avances et acomptes versés sur immobilisations</t>
  </si>
  <si>
    <t>Stocks</t>
  </si>
  <si>
    <t>Créances et emplois assimilés</t>
  </si>
  <si>
    <t>Capital</t>
  </si>
  <si>
    <t>Primes et réserves</t>
  </si>
  <si>
    <t>Résultat net de l'exercice</t>
  </si>
  <si>
    <t>Provisions réglementées et fonds assimilés</t>
  </si>
  <si>
    <t>Clients, avances reçues</t>
  </si>
  <si>
    <t>Fournisseurs d'exploitation</t>
  </si>
  <si>
    <t>Dettes fiscales</t>
  </si>
  <si>
    <t>Dettes sociales</t>
  </si>
  <si>
    <t>Autres dettes</t>
  </si>
  <si>
    <t>Achats de marchandises</t>
  </si>
  <si>
    <t>Achats de matières premières et fournitures liées</t>
  </si>
  <si>
    <t>Autres achats</t>
  </si>
  <si>
    <t>Transports</t>
  </si>
  <si>
    <t>Services extérieurs</t>
  </si>
  <si>
    <t>Impôts et taxes</t>
  </si>
  <si>
    <t>Autres charges</t>
  </si>
  <si>
    <t>Dotations aux amortissements et aux provisions</t>
  </si>
  <si>
    <t>Charges de personnel</t>
  </si>
  <si>
    <t>Production stockée (ou déstockage)</t>
  </si>
  <si>
    <t>Production immobilisée</t>
  </si>
  <si>
    <t>Autres produits</t>
  </si>
  <si>
    <t>Reprises de provisions</t>
  </si>
  <si>
    <t>Transferts de charges</t>
  </si>
  <si>
    <t>RESULTAT D'EXPLOITATION</t>
  </si>
  <si>
    <t>RESULTAT NET</t>
  </si>
  <si>
    <t>TOTAL ACTIF</t>
  </si>
  <si>
    <t>TOTAL PASSIF</t>
  </si>
  <si>
    <t>Actif circulant H.A.O</t>
  </si>
  <si>
    <t>Dettes circulantes et ressources assimilées H.A.O</t>
  </si>
  <si>
    <t>RN</t>
  </si>
  <si>
    <t>CA</t>
  </si>
  <si>
    <t>TA</t>
  </si>
  <si>
    <t>FP</t>
  </si>
  <si>
    <t>Marge de Profit (MP)</t>
  </si>
  <si>
    <t>%</t>
  </si>
  <si>
    <t>Rotation des actifs (RA)</t>
  </si>
  <si>
    <t>Levier Financier (LF)</t>
  </si>
  <si>
    <t>Retour sur Fonds Propres (RFP)</t>
  </si>
  <si>
    <t>EBITDA (EBE)</t>
  </si>
  <si>
    <t>Intérêts</t>
  </si>
  <si>
    <t>Couverture des intérêts</t>
  </si>
  <si>
    <t>% CA</t>
  </si>
  <si>
    <t>Dette financière</t>
  </si>
  <si>
    <t>Dette financière/EBE</t>
  </si>
  <si>
    <t>Trésorerie (Passif)</t>
  </si>
  <si>
    <t>Trésorerie (Actif)</t>
  </si>
  <si>
    <t>DETTE FINANCIERE NETTE</t>
  </si>
  <si>
    <t>Marge brute sur matières</t>
  </si>
  <si>
    <t>Vente de matières</t>
  </si>
  <si>
    <t>Coût des matières</t>
  </si>
  <si>
    <t>Chiffre d'affaires</t>
  </si>
  <si>
    <t>Résultat Net</t>
  </si>
  <si>
    <t>VALEUR AJOUTEE</t>
  </si>
  <si>
    <t>PRODUITS D'EXPLOITATION</t>
  </si>
  <si>
    <t>EXCEDENT BRUT D'EXPLOITATION (EBE)</t>
  </si>
  <si>
    <t>Résultat financier</t>
  </si>
  <si>
    <t>Impôt sur le résultat</t>
  </si>
  <si>
    <t>Chiffre d'affaires (CA)</t>
  </si>
  <si>
    <t>Résultat hors activités ordinaires (H.A.O)</t>
  </si>
  <si>
    <t>Trésorerie - Actif</t>
  </si>
  <si>
    <t>Dettes financières</t>
  </si>
  <si>
    <t>Trésorerie - Passif</t>
  </si>
  <si>
    <t>Capacité d'autofinancement (CAF)</t>
  </si>
  <si>
    <t>Variation de BFR</t>
  </si>
  <si>
    <t>TAUX DE CROISSANCE - BILAN (en %)</t>
  </si>
  <si>
    <t>BILAN (en millions de FCFA)</t>
  </si>
  <si>
    <t>INFORMATIONS COMPLEMENTAIRES (en millions de FCFA)</t>
  </si>
  <si>
    <t>Rentabilité</t>
  </si>
  <si>
    <t>Liquidité</t>
  </si>
  <si>
    <t>Flexibilité financière</t>
  </si>
  <si>
    <t>Notes</t>
  </si>
  <si>
    <t>(2) Dette financière nette =  Dette financière + trésorerie passif - trésorerie actif</t>
  </si>
  <si>
    <t>RN = Résultat Net</t>
  </si>
  <si>
    <t>CA = Chiffre d'affaires</t>
  </si>
  <si>
    <t>TA = Total Actif</t>
  </si>
  <si>
    <t>FP = Fonds Propres</t>
  </si>
  <si>
    <t>AC = Actif Circulant</t>
  </si>
  <si>
    <t>PC = Passif Circulant</t>
  </si>
  <si>
    <t>CAF = Capacité d'autofinancement</t>
  </si>
  <si>
    <t>Rotation des stocks (en nombre de fois / an)</t>
  </si>
  <si>
    <t>Couverture des stocks (en jours d'achats)</t>
  </si>
  <si>
    <t>(3) Taux de TVA utilisé 20%</t>
  </si>
  <si>
    <t>Marge de profit (RN/CA) en %</t>
  </si>
  <si>
    <t>Rotation des actifs (CA/TA) en %</t>
  </si>
  <si>
    <t>Levier financier (TA/FP) en %</t>
  </si>
  <si>
    <t>Retour sur fonds propres (RN/FP) en %</t>
  </si>
  <si>
    <t>ROA (RN/TA) en %</t>
  </si>
  <si>
    <t>Charges d'exploitation/Produits d'exploitation en %</t>
  </si>
  <si>
    <t>Ratio de liquidité générale (AC/PC) en %</t>
  </si>
  <si>
    <t>Ratio de liquidité de l'actif (AC/TA) en %</t>
  </si>
  <si>
    <t>(1) FCF = CAF +/- Variation de BFR - Investissements, ce sont les flux opérationnel libres de tout engagement opérationnel</t>
  </si>
  <si>
    <t>RATIOS</t>
  </si>
  <si>
    <t xml:space="preserve">Actionnaires capital non appelé </t>
  </si>
  <si>
    <t>Subventions d'investissement</t>
  </si>
  <si>
    <t>Ecart de conversion - Actif</t>
  </si>
  <si>
    <t>Ecart de conversion - Passif</t>
  </si>
  <si>
    <t>Subvention d'exploitation</t>
  </si>
  <si>
    <t>N/A</t>
  </si>
  <si>
    <t>--</t>
  </si>
  <si>
    <t>Investissements</t>
  </si>
  <si>
    <t>Remboursements d'emprunts</t>
  </si>
  <si>
    <t>Nouveaux emprunts</t>
  </si>
  <si>
    <t>Augmentation de capital/subvention</t>
  </si>
  <si>
    <t>Distribution de dividendes</t>
  </si>
  <si>
    <t>Variation de trésorerie</t>
  </si>
  <si>
    <t>Trésorerie nette d'ouverture</t>
  </si>
  <si>
    <t>Trésorerie nette de clôture</t>
  </si>
  <si>
    <r>
      <t xml:space="preserve">Dette financière nette </t>
    </r>
    <r>
      <rPr>
        <b/>
        <sz val="12"/>
        <color indexed="23"/>
        <rFont val="Garamond"/>
        <family val="1"/>
      </rPr>
      <t>(2)</t>
    </r>
  </si>
  <si>
    <r>
      <t xml:space="preserve">Délais clients (en jours de CA) </t>
    </r>
    <r>
      <rPr>
        <sz val="12"/>
        <color indexed="23"/>
        <rFont val="Garamond"/>
        <family val="1"/>
      </rPr>
      <t>(3)</t>
    </r>
  </si>
  <si>
    <r>
      <t xml:space="preserve">Délais fournisseurs (en jours de CA) </t>
    </r>
    <r>
      <rPr>
        <sz val="12"/>
        <color indexed="23"/>
        <rFont val="Garamond"/>
        <family val="1"/>
      </rPr>
      <t>(3)</t>
    </r>
  </si>
  <si>
    <t>Gearing (Dette financière + Tréso Passif/FP) en %</t>
  </si>
  <si>
    <t>(Dette financière + Tréso Passif)/EBE (en x)</t>
  </si>
  <si>
    <t>EBE/intérêts financiers (en x)</t>
  </si>
  <si>
    <t>TAUX DE CROISSANCE -                    COMPTE DE RESULTAT (en %)</t>
  </si>
  <si>
    <t>COMPTE DE RESULTATS                                 (en millions de FCFA)</t>
  </si>
  <si>
    <t>SENELEC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</si>
</sst>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7" formatCode="#,##0.0\x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12"/>
      <color theme="1"/>
      <name val="Garamond"/>
      <family val="1"/>
    </font>
    <font>
      <b/>
      <i/>
      <sz val="12"/>
      <color rgb="FFFF0000"/>
      <name val="Garamond"/>
      <family val="1"/>
    </font>
    <font>
      <b/>
      <u/>
      <sz val="12"/>
      <color theme="1"/>
      <name val="Garamond"/>
      <family val="1"/>
    </font>
    <font>
      <i/>
      <sz val="12"/>
      <color rgb="FFFF0000"/>
      <name val="Garamond"/>
      <family val="1"/>
    </font>
    <font>
      <b/>
      <sz val="12"/>
      <color indexed="23"/>
      <name val="Garamond"/>
      <family val="1"/>
    </font>
    <font>
      <sz val="12"/>
      <color indexed="23"/>
      <name val="Garamond"/>
      <family val="1"/>
    </font>
    <font>
      <sz val="8"/>
      <name val="Arial"/>
      <family val="2"/>
    </font>
    <font>
      <b/>
      <sz val="14"/>
      <color rgb="FFC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/>
  </cellStyleXfs>
  <cellXfs count="125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1" xfId="0" applyBorder="1"/>
    <xf numFmtId="3" fontId="0" fillId="0" borderId="1" xfId="0" applyNumberFormat="1" applyBorder="1"/>
    <xf numFmtId="0" fontId="5" fillId="0" borderId="0" xfId="0" applyFont="1"/>
    <xf numFmtId="3" fontId="5" fillId="0" borderId="0" xfId="0" applyNumberFormat="1" applyFont="1"/>
    <xf numFmtId="0" fontId="0" fillId="0" borderId="0" xfId="0" applyFont="1"/>
    <xf numFmtId="3" fontId="0" fillId="0" borderId="0" xfId="0" applyNumberFormat="1" applyFont="1"/>
    <xf numFmtId="4" fontId="0" fillId="0" borderId="0" xfId="0" applyNumberFormat="1" applyFont="1"/>
    <xf numFmtId="164" fontId="3" fillId="0" borderId="0" xfId="4" applyNumberFormat="1" applyFont="1"/>
    <xf numFmtId="4" fontId="4" fillId="0" borderId="0" xfId="0" applyNumberFormat="1" applyFont="1"/>
    <xf numFmtId="164" fontId="4" fillId="0" borderId="0" xfId="4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8" xfId="0" applyFont="1" applyBorder="1"/>
    <xf numFmtId="0" fontId="8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3" fontId="11" fillId="0" borderId="0" xfId="0" applyNumberFormat="1" applyFont="1"/>
    <xf numFmtId="0" fontId="12" fillId="3" borderId="5" xfId="0" applyFont="1" applyFill="1" applyBorder="1"/>
    <xf numFmtId="14" fontId="8" fillId="3" borderId="1" xfId="0" applyNumberFormat="1" applyFont="1" applyFill="1" applyBorder="1"/>
    <xf numFmtId="0" fontId="11" fillId="0" borderId="0" xfId="0" applyFont="1" applyAlignment="1">
      <alignment horizontal="center"/>
    </xf>
    <xf numFmtId="0" fontId="10" fillId="0" borderId="2" xfId="0" applyFont="1" applyBorder="1"/>
    <xf numFmtId="3" fontId="10" fillId="0" borderId="0" xfId="0" applyNumberFormat="1" applyFont="1" applyBorder="1"/>
    <xf numFmtId="3" fontId="10" fillId="0" borderId="3" xfId="0" applyNumberFormat="1" applyFont="1" applyBorder="1"/>
    <xf numFmtId="0" fontId="13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3" xfId="0" applyNumberFormat="1" applyFont="1" applyFill="1" applyBorder="1"/>
    <xf numFmtId="0" fontId="13" fillId="0" borderId="0" xfId="0" applyFont="1" applyFill="1" applyAlignment="1">
      <alignment horizontal="center"/>
    </xf>
    <xf numFmtId="0" fontId="10" fillId="0" borderId="0" xfId="0" applyFont="1" applyFill="1"/>
    <xf numFmtId="3" fontId="10" fillId="0" borderId="14" xfId="0" applyNumberFormat="1" applyFont="1" applyBorder="1"/>
    <xf numFmtId="3" fontId="10" fillId="0" borderId="13" xfId="0" applyNumberFormat="1" applyFont="1" applyBorder="1"/>
    <xf numFmtId="0" fontId="8" fillId="4" borderId="2" xfId="0" applyFont="1" applyFill="1" applyBorder="1" applyAlignment="1">
      <alignment horizontal="left"/>
    </xf>
    <xf numFmtId="3" fontId="8" fillId="4" borderId="6" xfId="0" applyNumberFormat="1" applyFont="1" applyFill="1" applyBorder="1"/>
    <xf numFmtId="3" fontId="8" fillId="4" borderId="0" xfId="0" applyNumberFormat="1" applyFont="1" applyFill="1" applyBorder="1"/>
    <xf numFmtId="3" fontId="8" fillId="4" borderId="3" xfId="0" applyNumberFormat="1" applyFont="1" applyFill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0" fontId="8" fillId="4" borderId="5" xfId="0" applyFont="1" applyFill="1" applyBorder="1"/>
    <xf numFmtId="3" fontId="8" fillId="4" borderId="1" xfId="0" applyNumberFormat="1" applyFont="1" applyFill="1" applyBorder="1"/>
    <xf numFmtId="0" fontId="9" fillId="4" borderId="2" xfId="0" applyFont="1" applyFill="1" applyBorder="1"/>
    <xf numFmtId="164" fontId="9" fillId="4" borderId="0" xfId="4" applyNumberFormat="1" applyFont="1" applyFill="1" applyBorder="1"/>
    <xf numFmtId="164" fontId="9" fillId="4" borderId="3" xfId="4" applyNumberFormat="1" applyFont="1" applyFill="1" applyBorder="1"/>
    <xf numFmtId="0" fontId="9" fillId="0" borderId="0" xfId="0" applyFont="1"/>
    <xf numFmtId="3" fontId="10" fillId="0" borderId="8" xfId="0" applyNumberFormat="1" applyFont="1" applyFill="1" applyBorder="1"/>
    <xf numFmtId="3" fontId="10" fillId="0" borderId="9" xfId="0" applyNumberFormat="1" applyFont="1" applyFill="1" applyBorder="1"/>
    <xf numFmtId="0" fontId="9" fillId="4" borderId="7" xfId="0" applyFont="1" applyFill="1" applyBorder="1"/>
    <xf numFmtId="164" fontId="9" fillId="4" borderId="8" xfId="4" applyNumberFormat="1" applyFont="1" applyFill="1" applyBorder="1"/>
    <xf numFmtId="164" fontId="9" fillId="4" borderId="9" xfId="4" applyNumberFormat="1" applyFont="1" applyFill="1" applyBorder="1"/>
    <xf numFmtId="3" fontId="11" fillId="0" borderId="0" xfId="0" applyNumberFormat="1" applyFont="1" applyBorder="1"/>
    <xf numFmtId="0" fontId="10" fillId="0" borderId="0" xfId="0" applyFont="1" applyBorder="1"/>
    <xf numFmtId="3" fontId="13" fillId="0" borderId="0" xfId="0" applyNumberFormat="1" applyFont="1" applyAlignment="1">
      <alignment horizontal="center"/>
    </xf>
    <xf numFmtId="0" fontId="8" fillId="4" borderId="10" xfId="0" applyFont="1" applyFill="1" applyBorder="1"/>
    <xf numFmtId="3" fontId="8" fillId="4" borderId="11" xfId="0" applyNumberFormat="1" applyFont="1" applyFill="1" applyBorder="1"/>
    <xf numFmtId="3" fontId="8" fillId="4" borderId="12" xfId="0" applyNumberFormat="1" applyFont="1" applyFill="1" applyBorder="1"/>
    <xf numFmtId="3" fontId="11" fillId="0" borderId="0" xfId="0" applyNumberFormat="1" applyFont="1" applyAlignment="1">
      <alignment horizontal="center"/>
    </xf>
    <xf numFmtId="3" fontId="8" fillId="4" borderId="8" xfId="0" applyNumberFormat="1" applyFont="1" applyFill="1" applyBorder="1"/>
    <xf numFmtId="3" fontId="8" fillId="4" borderId="9" xfId="0" applyNumberFormat="1" applyFont="1" applyFill="1" applyBorder="1"/>
    <xf numFmtId="0" fontId="10" fillId="0" borderId="2" xfId="0" applyFont="1" applyBorder="1" applyAlignment="1">
      <alignment horizontal="left" indent="1"/>
    </xf>
    <xf numFmtId="0" fontId="10" fillId="0" borderId="2" xfId="0" quotePrefix="1" applyFont="1" applyBorder="1" applyAlignment="1">
      <alignment horizontal="left" indent="1"/>
    </xf>
    <xf numFmtId="0" fontId="10" fillId="0" borderId="15" xfId="0" applyFont="1" applyBorder="1"/>
    <xf numFmtId="0" fontId="8" fillId="4" borderId="7" xfId="0" applyFont="1" applyFill="1" applyBorder="1"/>
    <xf numFmtId="165" fontId="10" fillId="0" borderId="0" xfId="0" applyNumberFormat="1" applyFont="1" applyBorder="1"/>
    <xf numFmtId="165" fontId="10" fillId="0" borderId="3" xfId="0" applyNumberFormat="1" applyFont="1" applyBorder="1"/>
    <xf numFmtId="165" fontId="10" fillId="0" borderId="0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5" fontId="10" fillId="0" borderId="0" xfId="0" quotePrefix="1" applyNumberFormat="1" applyFont="1" applyBorder="1" applyAlignment="1">
      <alignment horizontal="right"/>
    </xf>
    <xf numFmtId="165" fontId="10" fillId="0" borderId="3" xfId="0" quotePrefix="1" applyNumberFormat="1" applyFont="1" applyBorder="1" applyAlignment="1">
      <alignment horizontal="right"/>
    </xf>
    <xf numFmtId="0" fontId="10" fillId="4" borderId="2" xfId="0" applyFont="1" applyFill="1" applyBorder="1" applyAlignment="1">
      <alignment horizontal="left"/>
    </xf>
    <xf numFmtId="3" fontId="10" fillId="4" borderId="0" xfId="0" applyNumberFormat="1" applyFont="1" applyFill="1" applyBorder="1"/>
    <xf numFmtId="165" fontId="10" fillId="4" borderId="0" xfId="0" applyNumberFormat="1" applyFont="1" applyFill="1" applyBorder="1"/>
    <xf numFmtId="165" fontId="10" fillId="4" borderId="3" xfId="0" applyNumberFormat="1" applyFont="1" applyFill="1" applyBorder="1"/>
    <xf numFmtId="0" fontId="10" fillId="4" borderId="7" xfId="0" applyFont="1" applyFill="1" applyBorder="1" applyAlignment="1">
      <alignment horizontal="left"/>
    </xf>
    <xf numFmtId="3" fontId="10" fillId="4" borderId="8" xfId="0" applyNumberFormat="1" applyFont="1" applyFill="1" applyBorder="1"/>
    <xf numFmtId="165" fontId="10" fillId="4" borderId="8" xfId="0" applyNumberFormat="1" applyFont="1" applyFill="1" applyBorder="1"/>
    <xf numFmtId="165" fontId="10" fillId="4" borderId="9" xfId="0" applyNumberFormat="1" applyFont="1" applyFill="1" applyBorder="1"/>
    <xf numFmtId="0" fontId="10" fillId="4" borderId="5" xfId="0" applyFont="1" applyFill="1" applyBorder="1" applyAlignment="1">
      <alignment horizontal="left"/>
    </xf>
    <xf numFmtId="165" fontId="10" fillId="4" borderId="1" xfId="0" applyNumberFormat="1" applyFont="1" applyFill="1" applyBorder="1"/>
    <xf numFmtId="165" fontId="10" fillId="4" borderId="4" xfId="0" applyNumberFormat="1" applyFont="1" applyFill="1" applyBorder="1"/>
    <xf numFmtId="0" fontId="10" fillId="0" borderId="5" xfId="0" applyFont="1" applyBorder="1" applyAlignment="1">
      <alignment horizontal="left"/>
    </xf>
    <xf numFmtId="165" fontId="10" fillId="0" borderId="1" xfId="0" applyNumberFormat="1" applyFont="1" applyBorder="1"/>
    <xf numFmtId="165" fontId="10" fillId="0" borderId="4" xfId="0" applyNumberFormat="1" applyFont="1" applyBorder="1"/>
    <xf numFmtId="0" fontId="10" fillId="0" borderId="7" xfId="0" applyFont="1" applyBorder="1"/>
    <xf numFmtId="165" fontId="10" fillId="0" borderId="8" xfId="0" applyNumberFormat="1" applyFont="1" applyBorder="1"/>
    <xf numFmtId="165" fontId="10" fillId="0" borderId="8" xfId="0" applyNumberFormat="1" applyFont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0" fontId="8" fillId="4" borderId="2" xfId="0" applyFont="1" applyFill="1" applyBorder="1"/>
    <xf numFmtId="165" fontId="10" fillId="0" borderId="0" xfId="0" applyNumberFormat="1" applyFont="1" applyFill="1" applyBorder="1"/>
    <xf numFmtId="165" fontId="10" fillId="0" borderId="3" xfId="0" applyNumberFormat="1" applyFont="1" applyFill="1" applyBorder="1"/>
    <xf numFmtId="0" fontId="10" fillId="0" borderId="2" xfId="0" applyFont="1" applyFill="1" applyBorder="1"/>
    <xf numFmtId="0" fontId="10" fillId="0" borderId="7" xfId="0" applyFont="1" applyFill="1" applyBorder="1"/>
    <xf numFmtId="165" fontId="10" fillId="0" borderId="8" xfId="0" applyNumberFormat="1" applyFont="1" applyFill="1" applyBorder="1"/>
    <xf numFmtId="0" fontId="10" fillId="2" borderId="5" xfId="0" applyFont="1" applyFill="1" applyBorder="1"/>
    <xf numFmtId="0" fontId="10" fillId="2" borderId="1" xfId="0" applyFont="1" applyFill="1" applyBorder="1"/>
    <xf numFmtId="0" fontId="10" fillId="2" borderId="4" xfId="0" applyFont="1" applyFill="1" applyBorder="1"/>
    <xf numFmtId="0" fontId="10" fillId="2" borderId="2" xfId="0" applyFont="1" applyFill="1" applyBorder="1"/>
    <xf numFmtId="0" fontId="10" fillId="2" borderId="0" xfId="0" applyFont="1" applyFill="1" applyBorder="1"/>
    <xf numFmtId="0" fontId="10" fillId="2" borderId="3" xfId="0" applyFont="1" applyFill="1" applyBorder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9" xfId="0" applyFont="1" applyFill="1" applyBorder="1"/>
    <xf numFmtId="167" fontId="10" fillId="0" borderId="0" xfId="0" applyNumberFormat="1" applyFont="1" applyFill="1" applyBorder="1"/>
    <xf numFmtId="167" fontId="10" fillId="0" borderId="3" xfId="0" applyNumberFormat="1" applyFont="1" applyFill="1" applyBorder="1"/>
    <xf numFmtId="167" fontId="10" fillId="0" borderId="8" xfId="0" applyNumberFormat="1" applyFont="1" applyFill="1" applyBorder="1"/>
    <xf numFmtId="167" fontId="10" fillId="0" borderId="9" xfId="0" applyNumberFormat="1" applyFont="1" applyFill="1" applyBorder="1"/>
    <xf numFmtId="1" fontId="8" fillId="3" borderId="1" xfId="0" applyNumberFormat="1" applyFont="1" applyFill="1" applyBorder="1"/>
    <xf numFmtId="1" fontId="8" fillId="3" borderId="4" xfId="0" applyNumberFormat="1" applyFont="1" applyFill="1" applyBorder="1"/>
    <xf numFmtId="0" fontId="10" fillId="0" borderId="8" xfId="0" applyFont="1" applyBorder="1"/>
    <xf numFmtId="165" fontId="10" fillId="0" borderId="3" xfId="0" quotePrefix="1" applyNumberFormat="1" applyFont="1" applyBorder="1"/>
    <xf numFmtId="164" fontId="11" fillId="0" borderId="0" xfId="4" applyNumberFormat="1" applyFont="1" applyAlignment="1">
      <alignment horizontal="center"/>
    </xf>
    <xf numFmtId="14" fontId="8" fillId="3" borderId="1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1" fontId="8" fillId="3" borderId="4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/>
    <xf numFmtId="0" fontId="8" fillId="3" borderId="1" xfId="0" applyFont="1" applyFill="1" applyBorder="1" applyAlignment="1">
      <alignment vertical="center"/>
    </xf>
    <xf numFmtId="0" fontId="17" fillId="0" borderId="0" xfId="0" applyFont="1"/>
  </cellXfs>
  <cellStyles count="11">
    <cellStyle name="Lien hypertexte" xfId="6" builtinId="8" hidden="1"/>
    <cellStyle name="Lien hypertexte" xfId="8" builtinId="8" hidden="1"/>
    <cellStyle name="Lien hypertexte visité" xfId="7" builtinId="9" hidden="1"/>
    <cellStyle name="Lien hypertexte visité" xfId="9" builtinId="9" hidden="1"/>
    <cellStyle name="Normal" xfId="0" builtinId="0"/>
    <cellStyle name="Normal 13 2" xfId="1" xr:uid="{00000000-0005-0000-0000-000005000000}"/>
    <cellStyle name="Normal 2" xfId="2" xr:uid="{00000000-0005-0000-0000-000006000000}"/>
    <cellStyle name="Normal 2 4" xfId="5" xr:uid="{00000000-0005-0000-0000-000007000000}"/>
    <cellStyle name="Normal 3" xfId="3" xr:uid="{00000000-0005-0000-0000-000008000000}"/>
    <cellStyle name="Normal 5" xfId="10" xr:uid="{76EA96C4-E0D9-D146-8A63-105F101C2556}"/>
    <cellStyle name="Pourcentag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Ratio!$B$46</c:f>
              <c:strCache>
                <c:ptCount val="1"/>
                <c:pt idx="0">
                  <c:v>Chiffre d'affaires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Ratio!$C$45:$AL$45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Ratio!$C$46:$AL$46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0-4139-9707-1995ABB3CEC3}"/>
            </c:ext>
          </c:extLst>
        </c:ser>
        <c:ser>
          <c:idx val="1"/>
          <c:order val="1"/>
          <c:tx>
            <c:strRef>
              <c:f>Ratio!$B$47</c:f>
              <c:strCache>
                <c:ptCount val="1"/>
                <c:pt idx="0">
                  <c:v>EBITDA (EBE)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Ratio!$C$45:$AL$45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Ratio!$C$47:$AL$47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0-4139-9707-1995ABB3CEC3}"/>
            </c:ext>
          </c:extLst>
        </c:ser>
        <c:ser>
          <c:idx val="2"/>
          <c:order val="2"/>
          <c:tx>
            <c:strRef>
              <c:f>Ratio!$B$48</c:f>
              <c:strCache>
                <c:ptCount val="1"/>
                <c:pt idx="0">
                  <c:v>Résultat Net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Ratio!$C$45:$AL$45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Ratio!$C$48:$AL$48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0-4139-9707-1995ABB3C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113008"/>
        <c:axId val="353473136"/>
      </c:lineChart>
      <c:catAx>
        <c:axId val="35411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53473136"/>
        <c:crosses val="autoZero"/>
        <c:auto val="1"/>
        <c:lblAlgn val="ctr"/>
        <c:lblOffset val="100"/>
        <c:noMultiLvlLbl val="0"/>
      </c:catAx>
      <c:valAx>
        <c:axId val="3534731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54113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1359823469646895"/>
          <c:y val="0.38850138786608501"/>
          <c:w val="8.4008921767843595E-2"/>
          <c:h val="0.1906534300118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48</xdr:row>
      <xdr:rowOff>101600</xdr:rowOff>
    </xdr:from>
    <xdr:to>
      <xdr:col>15</xdr:col>
      <xdr:colOff>431800</xdr:colOff>
      <xdr:row>67</xdr:row>
      <xdr:rowOff>12700</xdr:rowOff>
    </xdr:to>
    <xdr:graphicFrame macro="">
      <xdr:nvGraphicFramePr>
        <xdr:cNvPr id="2296" name="Graphique 1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zahaji/Desktop/Hamza%2020.08.2019/WARA/2019/CBI%20CI/production%20analytique/post%20revue%20boss/B12-CBI%20CI%20Spreads%20au%2031-12-2018%20-%20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M52"/>
  <sheetViews>
    <sheetView zoomScale="90" zoomScaleNormal="9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I32" sqref="I32"/>
    </sheetView>
  </sheetViews>
  <sheetFormatPr baseColWidth="10" defaultRowHeight="15" x14ac:dyDescent="0.25"/>
  <cols>
    <col min="1" max="1" width="2.7109375" customWidth="1"/>
    <col min="2" max="2" width="28.7109375" bestFit="1" customWidth="1"/>
    <col min="3" max="7" width="16.7109375" hidden="1" customWidth="1"/>
    <col min="8" max="39" width="16.7109375" customWidth="1"/>
  </cols>
  <sheetData>
    <row r="2" spans="2:14" s="2" customFormat="1" x14ac:dyDescent="0.25">
      <c r="C2" s="2">
        <v>2007</v>
      </c>
      <c r="D2" s="2">
        <v>2008</v>
      </c>
      <c r="E2" s="2">
        <v>2009</v>
      </c>
      <c r="F2" s="2">
        <v>2010</v>
      </c>
      <c r="G2" s="2">
        <v>2011</v>
      </c>
      <c r="H2" s="2">
        <v>2012</v>
      </c>
      <c r="I2" s="2">
        <v>2013</v>
      </c>
      <c r="J2" s="17">
        <v>2014</v>
      </c>
      <c r="K2" s="17">
        <v>2015</v>
      </c>
      <c r="L2" s="17">
        <v>2016</v>
      </c>
      <c r="M2" s="17">
        <v>2017</v>
      </c>
      <c r="N2" s="17">
        <v>2018</v>
      </c>
    </row>
    <row r="3" spans="2:14" x14ac:dyDescent="0.25">
      <c r="B3" s="4"/>
      <c r="C3" s="5"/>
      <c r="D3" s="5"/>
      <c r="E3" s="5"/>
      <c r="F3" s="5"/>
      <c r="G3" s="5"/>
      <c r="H3" s="5"/>
      <c r="I3" s="5"/>
    </row>
    <row r="4" spans="2:14" s="6" customFormat="1" x14ac:dyDescent="0.25">
      <c r="B4" s="6" t="s">
        <v>35</v>
      </c>
      <c r="C4" s="7" t="e">
        <f>#REF!</f>
        <v>#REF!</v>
      </c>
      <c r="D4" s="7" t="e">
        <f>#REF!</f>
        <v>#REF!</v>
      </c>
      <c r="E4" s="7" t="e">
        <f>#REF!</f>
        <v>#REF!</v>
      </c>
      <c r="F4" s="7" t="e">
        <f>#REF!</f>
        <v>#REF!</v>
      </c>
      <c r="G4" s="7" t="e">
        <f>#REF!</f>
        <v>#REF!</v>
      </c>
      <c r="H4" s="7" t="e">
        <f>#REF!</f>
        <v>#REF!</v>
      </c>
      <c r="I4" s="7" t="e">
        <f>#REF!</f>
        <v>#REF!</v>
      </c>
      <c r="J4" s="7" t="e">
        <f>#REF!</f>
        <v>#REF!</v>
      </c>
      <c r="K4" s="7" t="e">
        <f>#REF!</f>
        <v>#REF!</v>
      </c>
      <c r="L4" s="7" t="e">
        <f>#REF!</f>
        <v>#REF!</v>
      </c>
      <c r="M4" s="7" t="e">
        <f>#REF!</f>
        <v>#REF!</v>
      </c>
      <c r="N4" s="7" t="e">
        <f>#REF!</f>
        <v>#REF!</v>
      </c>
    </row>
    <row r="5" spans="2:14" s="6" customFormat="1" x14ac:dyDescent="0.25">
      <c r="B5" s="6" t="s">
        <v>36</v>
      </c>
      <c r="C5" s="7" t="e">
        <f>#REF!</f>
        <v>#REF!</v>
      </c>
      <c r="D5" s="7" t="e">
        <f>#REF!</f>
        <v>#REF!</v>
      </c>
      <c r="E5" s="7" t="e">
        <f>#REF!</f>
        <v>#REF!</v>
      </c>
      <c r="F5" s="7" t="e">
        <f>#REF!</f>
        <v>#REF!</v>
      </c>
      <c r="G5" s="7" t="e">
        <f>#REF!</f>
        <v>#REF!</v>
      </c>
      <c r="H5" s="7" t="e">
        <f>#REF!</f>
        <v>#REF!</v>
      </c>
      <c r="I5" s="7" t="e">
        <f>#REF!</f>
        <v>#REF!</v>
      </c>
      <c r="J5" s="7" t="e">
        <f>#REF!</f>
        <v>#REF!</v>
      </c>
      <c r="K5" s="7" t="e">
        <f>#REF!</f>
        <v>#REF!</v>
      </c>
      <c r="L5" s="7" t="e">
        <f>#REF!</f>
        <v>#REF!</v>
      </c>
      <c r="M5" s="7" t="e">
        <f>#REF!</f>
        <v>#REF!</v>
      </c>
      <c r="N5" s="7" t="e">
        <f>#REF!</f>
        <v>#REF!</v>
      </c>
    </row>
    <row r="6" spans="2:14" s="6" customFormat="1" x14ac:dyDescent="0.25">
      <c r="B6" s="6" t="s">
        <v>37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G6" s="7" t="e">
        <f>#REF!</f>
        <v>#REF!</v>
      </c>
      <c r="H6" s="7" t="e">
        <f>#REF!</f>
        <v>#REF!</v>
      </c>
      <c r="I6" s="7" t="e">
        <f>#REF!</f>
        <v>#REF!</v>
      </c>
      <c r="J6" s="7" t="e">
        <f>#REF!</f>
        <v>#REF!</v>
      </c>
      <c r="K6" s="7" t="e">
        <f>#REF!</f>
        <v>#REF!</v>
      </c>
      <c r="L6" s="7" t="e">
        <f>#REF!</f>
        <v>#REF!</v>
      </c>
      <c r="M6" s="7" t="e">
        <f>#REF!</f>
        <v>#REF!</v>
      </c>
      <c r="N6" s="7" t="e">
        <f>#REF!</f>
        <v>#REF!</v>
      </c>
    </row>
    <row r="7" spans="2:14" s="6" customFormat="1" x14ac:dyDescent="0.25">
      <c r="B7" s="6" t="s">
        <v>38</v>
      </c>
      <c r="C7" s="7" t="e">
        <f>#REF!</f>
        <v>#REF!</v>
      </c>
      <c r="D7" s="7" t="e">
        <f>#REF!</f>
        <v>#REF!</v>
      </c>
      <c r="E7" s="7" t="e">
        <f>#REF!</f>
        <v>#REF!</v>
      </c>
      <c r="F7" s="7" t="e">
        <f>#REF!</f>
        <v>#REF!</v>
      </c>
      <c r="G7" s="7" t="e">
        <f>#REF!</f>
        <v>#REF!</v>
      </c>
      <c r="H7" s="7" t="e">
        <f>#REF!</f>
        <v>#REF!</v>
      </c>
      <c r="I7" s="7" t="e">
        <f>#REF!</f>
        <v>#REF!</v>
      </c>
      <c r="J7" s="7" t="e">
        <f>#REF!</f>
        <v>#REF!</v>
      </c>
      <c r="K7" s="7" t="e">
        <f>#REF!</f>
        <v>#REF!</v>
      </c>
      <c r="L7" s="7" t="e">
        <f>#REF!</f>
        <v>#REF!</v>
      </c>
      <c r="M7" s="7" t="e">
        <f>#REF!</f>
        <v>#REF!</v>
      </c>
      <c r="N7" s="7" t="e">
        <f>#REF!</f>
        <v>#REF!</v>
      </c>
    </row>
    <row r="8" spans="2:14" s="8" customFormat="1" x14ac:dyDescent="0.25">
      <c r="C8" s="9"/>
      <c r="D8" s="9"/>
      <c r="E8" s="9"/>
      <c r="F8" s="9"/>
      <c r="G8" s="9"/>
      <c r="H8" s="9"/>
      <c r="I8" s="9"/>
      <c r="J8" s="9"/>
      <c r="K8" s="9"/>
    </row>
    <row r="9" spans="2:14" s="8" customFormat="1" x14ac:dyDescent="0.25">
      <c r="C9" s="9"/>
      <c r="D9" s="9"/>
      <c r="E9" s="9"/>
      <c r="F9" s="9"/>
      <c r="G9" s="9"/>
      <c r="H9" s="9"/>
      <c r="I9" s="9"/>
      <c r="J9" s="9"/>
      <c r="K9" s="9"/>
    </row>
    <row r="10" spans="2:14" s="8" customFormat="1" x14ac:dyDescent="0.25">
      <c r="B10" s="8" t="s">
        <v>39</v>
      </c>
      <c r="C10" s="10" t="e">
        <f t="shared" ref="C10:I10" si="0">C4/C5</f>
        <v>#REF!</v>
      </c>
      <c r="D10" s="10" t="e">
        <f t="shared" si="0"/>
        <v>#REF!</v>
      </c>
      <c r="E10" s="10" t="e">
        <f t="shared" si="0"/>
        <v>#REF!</v>
      </c>
      <c r="F10" s="10" t="e">
        <f t="shared" si="0"/>
        <v>#REF!</v>
      </c>
      <c r="G10" s="10" t="e">
        <f t="shared" si="0"/>
        <v>#REF!</v>
      </c>
      <c r="H10" s="10" t="e">
        <f t="shared" si="0"/>
        <v>#REF!</v>
      </c>
      <c r="I10" s="10" t="e">
        <f t="shared" si="0"/>
        <v>#REF!</v>
      </c>
      <c r="J10" s="10" t="e">
        <f>J4/J5</f>
        <v>#REF!</v>
      </c>
      <c r="K10" s="10" t="e">
        <f>K4/K5</f>
        <v>#REF!</v>
      </c>
      <c r="L10" s="10" t="e">
        <f>L4/L5</f>
        <v>#REF!</v>
      </c>
      <c r="M10" s="10" t="e">
        <f>M4/M5</f>
        <v>#REF!</v>
      </c>
      <c r="N10" s="10" t="e">
        <f>N4/N5</f>
        <v>#REF!</v>
      </c>
    </row>
    <row r="11" spans="2:14" s="8" customFormat="1" x14ac:dyDescent="0.25">
      <c r="B11" s="8" t="s">
        <v>40</v>
      </c>
      <c r="C11" s="11" t="e">
        <f t="shared" ref="C11:I11" si="1">C10</f>
        <v>#REF!</v>
      </c>
      <c r="D11" s="11" t="e">
        <f t="shared" si="1"/>
        <v>#REF!</v>
      </c>
      <c r="E11" s="11" t="e">
        <f t="shared" si="1"/>
        <v>#REF!</v>
      </c>
      <c r="F11" s="11" t="e">
        <f t="shared" si="1"/>
        <v>#REF!</v>
      </c>
      <c r="G11" s="11" t="e">
        <f t="shared" si="1"/>
        <v>#REF!</v>
      </c>
      <c r="H11" s="11" t="e">
        <f t="shared" si="1"/>
        <v>#REF!</v>
      </c>
      <c r="I11" s="11" t="e">
        <f t="shared" si="1"/>
        <v>#REF!</v>
      </c>
      <c r="J11" s="11" t="e">
        <f>J10</f>
        <v>#REF!</v>
      </c>
      <c r="K11" s="11" t="e">
        <f>K10</f>
        <v>#REF!</v>
      </c>
      <c r="L11" s="11" t="e">
        <f>L10</f>
        <v>#REF!</v>
      </c>
      <c r="M11" s="11" t="e">
        <f>M10</f>
        <v>#REF!</v>
      </c>
      <c r="N11" s="11" t="e">
        <f>N10</f>
        <v>#REF!</v>
      </c>
    </row>
    <row r="12" spans="2:14" s="8" customFormat="1" x14ac:dyDescent="0.25">
      <c r="C12" s="9"/>
      <c r="D12" s="9"/>
      <c r="E12" s="9"/>
      <c r="F12" s="9"/>
      <c r="G12" s="9"/>
      <c r="H12" s="9"/>
      <c r="I12" s="9"/>
      <c r="J12" s="9"/>
      <c r="K12" s="9"/>
    </row>
    <row r="13" spans="2:14" s="8" customFormat="1" x14ac:dyDescent="0.25">
      <c r="B13" s="8" t="s">
        <v>41</v>
      </c>
      <c r="C13" s="10" t="e">
        <f t="shared" ref="C13:I13" si="2">C5/C6</f>
        <v>#REF!</v>
      </c>
      <c r="D13" s="10" t="e">
        <f t="shared" si="2"/>
        <v>#REF!</v>
      </c>
      <c r="E13" s="10" t="e">
        <f t="shared" si="2"/>
        <v>#REF!</v>
      </c>
      <c r="F13" s="10" t="e">
        <f t="shared" si="2"/>
        <v>#REF!</v>
      </c>
      <c r="G13" s="10" t="e">
        <f t="shared" si="2"/>
        <v>#REF!</v>
      </c>
      <c r="H13" s="10" t="e">
        <f t="shared" si="2"/>
        <v>#REF!</v>
      </c>
      <c r="I13" s="10" t="e">
        <f t="shared" si="2"/>
        <v>#REF!</v>
      </c>
      <c r="J13" s="10" t="e">
        <f>J5/J6</f>
        <v>#REF!</v>
      </c>
      <c r="K13" s="10" t="e">
        <f>K5/K6</f>
        <v>#REF!</v>
      </c>
      <c r="L13" s="10" t="e">
        <f>L5/L6</f>
        <v>#REF!</v>
      </c>
      <c r="M13" s="10" t="e">
        <f>M5/M6</f>
        <v>#REF!</v>
      </c>
      <c r="N13" s="10" t="e">
        <f>N5/N6</f>
        <v>#REF!</v>
      </c>
    </row>
    <row r="14" spans="2:14" s="8" customFormat="1" x14ac:dyDescent="0.2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2:14" s="8" customFormat="1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s="8" customFormat="1" x14ac:dyDescent="0.25">
      <c r="B16" s="8" t="s">
        <v>42</v>
      </c>
      <c r="C16" s="10" t="e">
        <f t="shared" ref="C16:I16" si="3">C6/C7</f>
        <v>#REF!</v>
      </c>
      <c r="D16" s="10" t="e">
        <f t="shared" si="3"/>
        <v>#REF!</v>
      </c>
      <c r="E16" s="10" t="e">
        <f t="shared" si="3"/>
        <v>#REF!</v>
      </c>
      <c r="F16" s="10" t="e">
        <f t="shared" si="3"/>
        <v>#REF!</v>
      </c>
      <c r="G16" s="10" t="e">
        <f t="shared" si="3"/>
        <v>#REF!</v>
      </c>
      <c r="H16" s="10" t="e">
        <f t="shared" si="3"/>
        <v>#REF!</v>
      </c>
      <c r="I16" s="10" t="e">
        <f t="shared" si="3"/>
        <v>#REF!</v>
      </c>
      <c r="J16" s="10" t="e">
        <f>J6/J7</f>
        <v>#REF!</v>
      </c>
      <c r="K16" s="10" t="e">
        <f>K6/K7</f>
        <v>#REF!</v>
      </c>
      <c r="L16" s="10" t="e">
        <f>L6/L7</f>
        <v>#REF!</v>
      </c>
      <c r="M16" s="10" t="e">
        <f>M6/M7</f>
        <v>#REF!</v>
      </c>
      <c r="N16" s="10" t="e">
        <f>N6/N7</f>
        <v>#REF!</v>
      </c>
    </row>
    <row r="17" spans="2:14" s="8" customFormat="1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 s="8" customFormat="1" x14ac:dyDescent="0.2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s="2" customFormat="1" x14ac:dyDescent="0.25">
      <c r="B19" s="2" t="s">
        <v>43</v>
      </c>
      <c r="C19" s="12" t="e">
        <f t="shared" ref="C19:I19" si="4">C16*C13*C10</f>
        <v>#REF!</v>
      </c>
      <c r="D19" s="12" t="e">
        <f t="shared" si="4"/>
        <v>#REF!</v>
      </c>
      <c r="E19" s="12" t="e">
        <f t="shared" si="4"/>
        <v>#REF!</v>
      </c>
      <c r="F19" s="12" t="e">
        <f t="shared" si="4"/>
        <v>#REF!</v>
      </c>
      <c r="G19" s="12" t="e">
        <f t="shared" si="4"/>
        <v>#REF!</v>
      </c>
      <c r="H19" s="12" t="e">
        <f t="shared" si="4"/>
        <v>#REF!</v>
      </c>
      <c r="I19" s="12" t="e">
        <f t="shared" si="4"/>
        <v>#REF!</v>
      </c>
      <c r="J19" s="12" t="e">
        <f>J16*J13*J10</f>
        <v>#REF!</v>
      </c>
      <c r="K19" s="12" t="e">
        <f>K16*K13*K10</f>
        <v>#REF!</v>
      </c>
      <c r="L19" s="12" t="e">
        <f>L16*L13*L10</f>
        <v>#REF!</v>
      </c>
      <c r="M19" s="12" t="e">
        <f>M16*M13*M10</f>
        <v>#REF!</v>
      </c>
      <c r="N19" s="12" t="e">
        <f>N16*N13*N10</f>
        <v>#REF!</v>
      </c>
    </row>
    <row r="20" spans="2:14" s="2" customFormat="1" x14ac:dyDescent="0.25">
      <c r="B20" s="2" t="s">
        <v>40</v>
      </c>
      <c r="C20" s="13" t="e">
        <f t="shared" ref="C20:I20" si="5">C19</f>
        <v>#REF!</v>
      </c>
      <c r="D20" s="13" t="e">
        <f t="shared" si="5"/>
        <v>#REF!</v>
      </c>
      <c r="E20" s="13" t="e">
        <f t="shared" si="5"/>
        <v>#REF!</v>
      </c>
      <c r="F20" s="13" t="e">
        <f t="shared" si="5"/>
        <v>#REF!</v>
      </c>
      <c r="G20" s="13" t="e">
        <f t="shared" si="5"/>
        <v>#REF!</v>
      </c>
      <c r="H20" s="13" t="e">
        <f t="shared" si="5"/>
        <v>#REF!</v>
      </c>
      <c r="I20" s="13" t="e">
        <f t="shared" si="5"/>
        <v>#REF!</v>
      </c>
      <c r="J20" s="13" t="e">
        <f>J19</f>
        <v>#REF!</v>
      </c>
      <c r="K20" s="13" t="e">
        <f>K19</f>
        <v>#REF!</v>
      </c>
      <c r="L20" s="13" t="e">
        <f>L19</f>
        <v>#REF!</v>
      </c>
      <c r="M20" s="13" t="e">
        <f>M19</f>
        <v>#REF!</v>
      </c>
      <c r="N20" s="13" t="e">
        <f>N19</f>
        <v>#REF!</v>
      </c>
    </row>
    <row r="21" spans="2:14" s="8" customFormat="1" x14ac:dyDescent="0.25">
      <c r="C21" s="9"/>
      <c r="D21" s="9"/>
      <c r="E21" s="9"/>
      <c r="F21" s="9"/>
      <c r="G21" s="9"/>
      <c r="H21" s="9"/>
      <c r="I21" s="9"/>
    </row>
    <row r="22" spans="2:14" s="8" customFormat="1" x14ac:dyDescent="0.25">
      <c r="C22" s="9"/>
      <c r="D22" s="9"/>
      <c r="E22" s="9"/>
      <c r="F22" s="9"/>
      <c r="G22" s="9"/>
      <c r="H22" s="9"/>
      <c r="I22" s="9"/>
    </row>
    <row r="23" spans="2:14" s="8" customFormat="1" x14ac:dyDescent="0.25">
      <c r="C23" s="9"/>
      <c r="D23" s="9"/>
      <c r="E23" s="9"/>
      <c r="F23" s="9"/>
      <c r="G23" s="9"/>
      <c r="H23" s="9"/>
      <c r="I23" s="9"/>
    </row>
    <row r="24" spans="2:14" s="8" customFormat="1" x14ac:dyDescent="0.25">
      <c r="C24" s="9"/>
      <c r="D24" s="9"/>
      <c r="E24" s="9"/>
      <c r="F24" s="9"/>
      <c r="G24" s="9"/>
      <c r="H24" s="9"/>
      <c r="I24" s="9"/>
    </row>
    <row r="25" spans="2:14" s="6" customFormat="1" x14ac:dyDescent="0.25">
      <c r="B25" s="6" t="s">
        <v>44</v>
      </c>
      <c r="C25" s="7" t="e">
        <f>#REF!</f>
        <v>#REF!</v>
      </c>
      <c r="D25" s="7" t="e">
        <f>#REF!</f>
        <v>#REF!</v>
      </c>
      <c r="E25" s="7" t="e">
        <f>#REF!</f>
        <v>#REF!</v>
      </c>
      <c r="F25" s="7" t="e">
        <f>#REF!</f>
        <v>#REF!</v>
      </c>
      <c r="G25" s="7" t="e">
        <f>#REF!</f>
        <v>#REF!</v>
      </c>
      <c r="H25" s="7" t="e">
        <f>#REF!</f>
        <v>#REF!</v>
      </c>
      <c r="I25" s="7" t="e">
        <f>#REF!</f>
        <v>#REF!</v>
      </c>
      <c r="J25" s="7" t="e">
        <f>#REF!</f>
        <v>#REF!</v>
      </c>
      <c r="K25" s="7" t="e">
        <f>#REF!</f>
        <v>#REF!</v>
      </c>
      <c r="L25" s="7" t="e">
        <f>#REF!</f>
        <v>#REF!</v>
      </c>
      <c r="M25" s="7" t="e">
        <f>#REF!</f>
        <v>#REF!</v>
      </c>
      <c r="N25" s="7" t="e">
        <f>#REF!</f>
        <v>#REF!</v>
      </c>
    </row>
    <row r="26" spans="2:14" s="6" customFormat="1" x14ac:dyDescent="0.25">
      <c r="B26" s="6" t="s">
        <v>45</v>
      </c>
      <c r="C26" s="7" t="e">
        <f>#REF!</f>
        <v>#REF!</v>
      </c>
      <c r="D26" s="7" t="e">
        <f>#REF!</f>
        <v>#REF!</v>
      </c>
      <c r="E26" s="7" t="e">
        <f>#REF!</f>
        <v>#REF!</v>
      </c>
      <c r="F26" s="7" t="e">
        <f>#REF!</f>
        <v>#REF!</v>
      </c>
      <c r="G26" s="7" t="e">
        <f>#REF!</f>
        <v>#REF!</v>
      </c>
      <c r="H26" s="7" t="e">
        <f>#REF!</f>
        <v>#REF!</v>
      </c>
      <c r="I26" s="7" t="e">
        <f>#REF!</f>
        <v>#REF!</v>
      </c>
      <c r="J26" s="7" t="e">
        <f>#REF!</f>
        <v>#REF!</v>
      </c>
      <c r="K26" s="7" t="e">
        <f>#REF!</f>
        <v>#REF!</v>
      </c>
      <c r="L26" s="7" t="e">
        <f>#REF!</f>
        <v>#REF!</v>
      </c>
      <c r="M26" s="7" t="e">
        <f>#REF!</f>
        <v>#REF!</v>
      </c>
      <c r="N26" s="7" t="e">
        <f>#REF!</f>
        <v>#REF!</v>
      </c>
    </row>
    <row r="27" spans="2:14" s="6" customFormat="1" x14ac:dyDescent="0.25">
      <c r="B27" s="6" t="s">
        <v>48</v>
      </c>
      <c r="C27" s="7" t="e">
        <f>#REF!</f>
        <v>#REF!</v>
      </c>
      <c r="D27" s="7" t="e">
        <f>#REF!</f>
        <v>#REF!</v>
      </c>
      <c r="E27" s="7" t="e">
        <f>#REF!</f>
        <v>#REF!</v>
      </c>
      <c r="F27" s="7" t="e">
        <f>#REF!</f>
        <v>#REF!</v>
      </c>
      <c r="G27" s="7" t="e">
        <f>#REF!</f>
        <v>#REF!</v>
      </c>
      <c r="H27" s="7" t="e">
        <f>#REF!</f>
        <v>#REF!</v>
      </c>
      <c r="I27" s="7" t="e">
        <f>#REF!</f>
        <v>#REF!</v>
      </c>
      <c r="J27" s="7" t="e">
        <f>#REF!</f>
        <v>#REF!</v>
      </c>
      <c r="K27" s="7" t="e">
        <f>#REF!</f>
        <v>#REF!</v>
      </c>
      <c r="L27" s="7" t="e">
        <f>#REF!</f>
        <v>#REF!</v>
      </c>
      <c r="M27" s="7" t="e">
        <f>#REF!</f>
        <v>#REF!</v>
      </c>
      <c r="N27" s="7" t="e">
        <f>#REF!</f>
        <v>#REF!</v>
      </c>
    </row>
    <row r="28" spans="2:14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s="2" customFormat="1" x14ac:dyDescent="0.25">
      <c r="B29" s="2" t="s">
        <v>46</v>
      </c>
      <c r="C29" s="3" t="e">
        <f t="shared" ref="C29:I29" si="6">C25/C26</f>
        <v>#REF!</v>
      </c>
      <c r="D29" s="3" t="e">
        <f t="shared" si="6"/>
        <v>#REF!</v>
      </c>
      <c r="E29" s="3" t="e">
        <f t="shared" si="6"/>
        <v>#REF!</v>
      </c>
      <c r="F29" s="3" t="e">
        <f t="shared" si="6"/>
        <v>#REF!</v>
      </c>
      <c r="G29" s="3" t="e">
        <f t="shared" si="6"/>
        <v>#REF!</v>
      </c>
      <c r="H29" s="3" t="e">
        <f t="shared" si="6"/>
        <v>#REF!</v>
      </c>
      <c r="I29" s="3" t="e">
        <f t="shared" si="6"/>
        <v>#REF!</v>
      </c>
      <c r="J29" s="3" t="e">
        <f>J25/J26</f>
        <v>#REF!</v>
      </c>
      <c r="K29" s="3" t="e">
        <f>K25/K26</f>
        <v>#REF!</v>
      </c>
      <c r="L29" s="3" t="e">
        <f>L25/L26</f>
        <v>#REF!</v>
      </c>
      <c r="M29" s="3" t="e">
        <f>M25/M26</f>
        <v>#REF!</v>
      </c>
      <c r="N29" s="3" t="e">
        <f>N25/N26</f>
        <v>#REF!</v>
      </c>
    </row>
    <row r="30" spans="2:14" s="2" customFormat="1" x14ac:dyDescent="0.25">
      <c r="B30" s="2" t="s">
        <v>49</v>
      </c>
      <c r="C30" s="12" t="e">
        <f t="shared" ref="C30:I30" si="7">C27/C25</f>
        <v>#REF!</v>
      </c>
      <c r="D30" s="13" t="e">
        <f t="shared" si="7"/>
        <v>#REF!</v>
      </c>
      <c r="E30" s="13" t="e">
        <f t="shared" si="7"/>
        <v>#REF!</v>
      </c>
      <c r="F30" s="13" t="e">
        <f t="shared" si="7"/>
        <v>#REF!</v>
      </c>
      <c r="G30" s="13" t="e">
        <f t="shared" si="7"/>
        <v>#REF!</v>
      </c>
      <c r="H30" s="13" t="e">
        <f t="shared" si="7"/>
        <v>#REF!</v>
      </c>
      <c r="I30" s="13" t="e">
        <f t="shared" si="7"/>
        <v>#REF!</v>
      </c>
      <c r="J30" s="13" t="e">
        <f>J27/J25</f>
        <v>#REF!</v>
      </c>
      <c r="K30" s="13" t="e">
        <f>K27/K25</f>
        <v>#REF!</v>
      </c>
      <c r="L30" s="13" t="e">
        <f>L27/L25</f>
        <v>#REF!</v>
      </c>
      <c r="M30" s="13" t="e">
        <f>M27/M25</f>
        <v>#REF!</v>
      </c>
      <c r="N30" s="13" t="e">
        <f>N27/N25</f>
        <v>#REF!</v>
      </c>
    </row>
    <row r="31" spans="2:14" x14ac:dyDescent="0.25">
      <c r="C31" s="1"/>
      <c r="D31" s="1"/>
      <c r="E31" s="1"/>
      <c r="F31" s="1"/>
      <c r="G31" s="1"/>
      <c r="H31" s="1"/>
      <c r="I31" s="1"/>
    </row>
    <row r="32" spans="2:14" x14ac:dyDescent="0.25">
      <c r="C32" s="1"/>
      <c r="D32" s="1"/>
      <c r="E32" s="1"/>
      <c r="F32" s="1"/>
      <c r="G32" s="1"/>
      <c r="H32" s="1"/>
      <c r="I32" s="1"/>
    </row>
    <row r="33" spans="2:38" x14ac:dyDescent="0.25">
      <c r="B33" s="14" t="s">
        <v>48</v>
      </c>
      <c r="C33" s="1" t="e">
        <f>#REF!</f>
        <v>#REF!</v>
      </c>
      <c r="D33" s="1" t="e">
        <f>#REF!</f>
        <v>#REF!</v>
      </c>
      <c r="E33" s="1" t="e">
        <f>#REF!</f>
        <v>#REF!</v>
      </c>
      <c r="F33" s="1" t="e">
        <f>#REF!</f>
        <v>#REF!</v>
      </c>
      <c r="G33" s="1" t="e">
        <f>#REF!</f>
        <v>#REF!</v>
      </c>
      <c r="H33" s="1" t="e">
        <f>#REF!</f>
        <v>#REF!</v>
      </c>
      <c r="I33" s="1" t="e">
        <f>#REF!</f>
        <v>#REF!</v>
      </c>
      <c r="J33" s="1" t="e">
        <f>#REF!</f>
        <v>#REF!</v>
      </c>
      <c r="K33" s="1" t="e">
        <f>#REF!</f>
        <v>#REF!</v>
      </c>
      <c r="L33" s="1" t="e">
        <f>#REF!</f>
        <v>#REF!</v>
      </c>
      <c r="M33" s="1" t="e">
        <f>#REF!</f>
        <v>#REF!</v>
      </c>
      <c r="N33" s="1" t="e">
        <f>#REF!</f>
        <v>#REF!</v>
      </c>
    </row>
    <row r="34" spans="2:38" x14ac:dyDescent="0.25">
      <c r="B34" s="14" t="s">
        <v>50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</row>
    <row r="35" spans="2:38" x14ac:dyDescent="0.25">
      <c r="B35" s="14" t="s">
        <v>51</v>
      </c>
      <c r="C35" s="1" t="e">
        <f>-#REF!</f>
        <v>#REF!</v>
      </c>
      <c r="D35" s="1" t="e">
        <f>-#REF!</f>
        <v>#REF!</v>
      </c>
      <c r="E35" s="1" t="e">
        <f>-#REF!</f>
        <v>#REF!</v>
      </c>
      <c r="F35" s="1" t="e">
        <f>-#REF!</f>
        <v>#REF!</v>
      </c>
      <c r="G35" s="1" t="e">
        <f>-#REF!</f>
        <v>#REF!</v>
      </c>
      <c r="H35" s="1" t="e">
        <f>-#REF!</f>
        <v>#REF!</v>
      </c>
      <c r="I35" s="1" t="e">
        <f>-#REF!</f>
        <v>#REF!</v>
      </c>
      <c r="J35" s="1" t="e">
        <f>-#REF!</f>
        <v>#REF!</v>
      </c>
      <c r="K35" s="1" t="e">
        <f>-#REF!</f>
        <v>#REF!</v>
      </c>
      <c r="L35" s="1" t="e">
        <f>-#REF!</f>
        <v>#REF!</v>
      </c>
      <c r="M35" s="1" t="e">
        <f>-#REF!</f>
        <v>#REF!</v>
      </c>
      <c r="N35" s="1" t="e">
        <f>-#REF!</f>
        <v>#REF!</v>
      </c>
    </row>
    <row r="36" spans="2:38" s="2" customFormat="1" x14ac:dyDescent="0.25">
      <c r="B36" s="2" t="s">
        <v>52</v>
      </c>
      <c r="C36" s="3" t="e">
        <f t="shared" ref="C36:I36" si="8">SUM(C33:C35)</f>
        <v>#REF!</v>
      </c>
      <c r="D36" s="3" t="e">
        <f t="shared" si="8"/>
        <v>#REF!</v>
      </c>
      <c r="E36" s="3" t="e">
        <f t="shared" si="8"/>
        <v>#REF!</v>
      </c>
      <c r="F36" s="3" t="e">
        <f t="shared" si="8"/>
        <v>#REF!</v>
      </c>
      <c r="G36" s="3" t="e">
        <f t="shared" si="8"/>
        <v>#REF!</v>
      </c>
      <c r="H36" s="3" t="e">
        <f t="shared" si="8"/>
        <v>#REF!</v>
      </c>
      <c r="I36" s="3" t="e">
        <f t="shared" si="8"/>
        <v>#REF!</v>
      </c>
      <c r="J36" s="3" t="e">
        <f>SUM(J33:J35)</f>
        <v>#REF!</v>
      </c>
      <c r="K36" s="3" t="e">
        <f>SUM(K33:K35)</f>
        <v>#REF!</v>
      </c>
      <c r="L36" s="3" t="e">
        <f>SUM(L33:L35)</f>
        <v>#REF!</v>
      </c>
      <c r="M36" s="3" t="e">
        <f>SUM(M33:M35)</f>
        <v>#REF!</v>
      </c>
      <c r="N36" s="3" t="e">
        <f>SUM(N33:N35)</f>
        <v>#REF!</v>
      </c>
    </row>
    <row r="38" spans="2:38" x14ac:dyDescent="0.25">
      <c r="B38" s="14"/>
      <c r="C38" s="1"/>
      <c r="D38" s="1"/>
      <c r="E38" s="1"/>
      <c r="F38" s="1"/>
      <c r="G38" s="1"/>
      <c r="H38" s="1"/>
      <c r="I38" s="1"/>
    </row>
    <row r="39" spans="2:38" x14ac:dyDescent="0.25">
      <c r="B39" s="14" t="s">
        <v>54</v>
      </c>
      <c r="C39" s="1" t="e">
        <f>#REF!+#REF!+#REF!+#REF!</f>
        <v>#REF!</v>
      </c>
      <c r="D39" s="1" t="e">
        <f>#REF!+#REF!+#REF!+#REF!</f>
        <v>#REF!</v>
      </c>
      <c r="E39" s="1" t="e">
        <f>#REF!+#REF!+#REF!+#REF!</f>
        <v>#REF!</v>
      </c>
      <c r="F39" s="1" t="e">
        <f>#REF!+#REF!+#REF!+#REF!</f>
        <v>#REF!</v>
      </c>
      <c r="G39" s="1" t="e">
        <f>#REF!+#REF!+#REF!+#REF!</f>
        <v>#REF!</v>
      </c>
      <c r="H39" s="1" t="e">
        <f>#REF!+#REF!+#REF!+#REF!</f>
        <v>#REF!</v>
      </c>
      <c r="I39" s="1" t="e">
        <f>#REF!+#REF!+#REF!+#REF!</f>
        <v>#REF!</v>
      </c>
      <c r="J39" s="1" t="e">
        <f>#REF!+#REF!+#REF!+#REF!</f>
        <v>#REF!</v>
      </c>
      <c r="K39" s="1" t="e">
        <f>#REF!+#REF!+#REF!+#REF!</f>
        <v>#REF!</v>
      </c>
      <c r="L39" s="1" t="e">
        <f>#REF!+#REF!+#REF!+#REF!</f>
        <v>#REF!</v>
      </c>
      <c r="M39" s="1" t="e">
        <f>#REF!+#REF!+#REF!+#REF!</f>
        <v>#REF!</v>
      </c>
      <c r="N39" s="1" t="e">
        <f>#REF!+#REF!+#REF!+#REF!</f>
        <v>#REF!</v>
      </c>
    </row>
    <row r="40" spans="2:38" x14ac:dyDescent="0.25">
      <c r="B40" s="14" t="s">
        <v>55</v>
      </c>
      <c r="C40" s="1" t="e">
        <f>-(#REF!+#REF!)</f>
        <v>#REF!</v>
      </c>
      <c r="D40" s="1" t="e">
        <f>-(#REF!+#REF!)</f>
        <v>#REF!</v>
      </c>
      <c r="E40" s="1" t="e">
        <f>-(#REF!+#REF!)</f>
        <v>#REF!</v>
      </c>
      <c r="F40" s="1" t="e">
        <f>-(#REF!+#REF!)</f>
        <v>#REF!</v>
      </c>
      <c r="G40" s="1" t="e">
        <f>-(#REF!+#REF!)</f>
        <v>#REF!</v>
      </c>
      <c r="H40" s="1" t="e">
        <f>-(#REF!+#REF!)</f>
        <v>#REF!</v>
      </c>
      <c r="I40" s="1" t="e">
        <f>-(#REF!+#REF!)</f>
        <v>#REF!</v>
      </c>
      <c r="J40" s="1" t="e">
        <f>-(#REF!+#REF!)</f>
        <v>#REF!</v>
      </c>
      <c r="K40" s="1" t="e">
        <f>-(#REF!+#REF!)</f>
        <v>#REF!</v>
      </c>
      <c r="L40" s="1" t="e">
        <f>-(#REF!+#REF!)</f>
        <v>#REF!</v>
      </c>
      <c r="M40" s="1" t="e">
        <f>-(#REF!+#REF!)</f>
        <v>#REF!</v>
      </c>
      <c r="N40" s="1" t="e">
        <f>-(#REF!+#REF!)</f>
        <v>#REF!</v>
      </c>
    </row>
    <row r="41" spans="2:38" s="2" customFormat="1" x14ac:dyDescent="0.25">
      <c r="B41" s="16" t="s">
        <v>53</v>
      </c>
      <c r="C41" s="3" t="e">
        <f t="shared" ref="C41:I41" si="9">C39+C40</f>
        <v>#REF!</v>
      </c>
      <c r="D41" s="3" t="e">
        <f t="shared" si="9"/>
        <v>#REF!</v>
      </c>
      <c r="E41" s="3" t="e">
        <f t="shared" si="9"/>
        <v>#REF!</v>
      </c>
      <c r="F41" s="3" t="e">
        <f t="shared" si="9"/>
        <v>#REF!</v>
      </c>
      <c r="G41" s="3" t="e">
        <f t="shared" si="9"/>
        <v>#REF!</v>
      </c>
      <c r="H41" s="3" t="e">
        <f t="shared" si="9"/>
        <v>#REF!</v>
      </c>
      <c r="I41" s="3" t="e">
        <f t="shared" si="9"/>
        <v>#REF!</v>
      </c>
      <c r="J41" s="3" t="e">
        <f>J39+J40</f>
        <v>#REF!</v>
      </c>
      <c r="K41" s="3" t="e">
        <f>K39+K40</f>
        <v>#REF!</v>
      </c>
      <c r="L41" s="3" t="e">
        <f>L39+L40</f>
        <v>#REF!</v>
      </c>
      <c r="M41" s="3" t="e">
        <f>M39+M40</f>
        <v>#REF!</v>
      </c>
      <c r="N41" s="3" t="e">
        <f>N39+N40</f>
        <v>#REF!</v>
      </c>
    </row>
    <row r="42" spans="2:38" x14ac:dyDescent="0.25">
      <c r="B42" s="15" t="s">
        <v>40</v>
      </c>
      <c r="C42" s="11" t="e">
        <f t="shared" ref="C42:I42" si="10">C41/C39</f>
        <v>#REF!</v>
      </c>
      <c r="D42" s="11" t="e">
        <f t="shared" si="10"/>
        <v>#REF!</v>
      </c>
      <c r="E42" s="11" t="e">
        <f t="shared" si="10"/>
        <v>#REF!</v>
      </c>
      <c r="F42" s="11" t="e">
        <f t="shared" si="10"/>
        <v>#REF!</v>
      </c>
      <c r="G42" s="11" t="e">
        <f t="shared" si="10"/>
        <v>#REF!</v>
      </c>
      <c r="H42" s="11" t="e">
        <f t="shared" si="10"/>
        <v>#REF!</v>
      </c>
      <c r="I42" s="11" t="e">
        <f t="shared" si="10"/>
        <v>#REF!</v>
      </c>
      <c r="J42" s="11" t="e">
        <f>J41/J39</f>
        <v>#REF!</v>
      </c>
      <c r="K42" s="11" t="e">
        <f>K41/K39</f>
        <v>#REF!</v>
      </c>
      <c r="L42" s="11" t="e">
        <f>L41/L39</f>
        <v>#REF!</v>
      </c>
      <c r="M42" s="11" t="e">
        <f>M41/M39</f>
        <v>#REF!</v>
      </c>
      <c r="N42" s="11" t="e">
        <f>N41/N39</f>
        <v>#REF!</v>
      </c>
    </row>
    <row r="45" spans="2:38" x14ac:dyDescent="0.25">
      <c r="C45">
        <v>2008</v>
      </c>
      <c r="D45">
        <v>2009</v>
      </c>
      <c r="E45">
        <v>2010</v>
      </c>
      <c r="F45">
        <v>2011</v>
      </c>
      <c r="G45">
        <v>2012</v>
      </c>
      <c r="H45">
        <v>2013</v>
      </c>
      <c r="I45">
        <v>2014</v>
      </c>
      <c r="J45">
        <v>2015</v>
      </c>
      <c r="K45">
        <v>2016</v>
      </c>
      <c r="L45">
        <v>2017</v>
      </c>
      <c r="M45">
        <v>2018</v>
      </c>
      <c r="N45">
        <v>2019</v>
      </c>
      <c r="O45">
        <v>2020</v>
      </c>
      <c r="P45">
        <v>2021</v>
      </c>
      <c r="Q45">
        <v>2022</v>
      </c>
      <c r="R45">
        <v>2023</v>
      </c>
      <c r="S45">
        <v>2024</v>
      </c>
      <c r="T45">
        <v>2025</v>
      </c>
      <c r="U45">
        <v>2026</v>
      </c>
      <c r="V45">
        <v>2027</v>
      </c>
      <c r="W45">
        <v>2028</v>
      </c>
      <c r="X45">
        <v>2029</v>
      </c>
      <c r="Y45">
        <v>2030</v>
      </c>
      <c r="Z45">
        <v>2031</v>
      </c>
      <c r="AA45">
        <v>2032</v>
      </c>
      <c r="AB45">
        <v>2033</v>
      </c>
      <c r="AC45">
        <v>2034</v>
      </c>
      <c r="AD45">
        <v>2035</v>
      </c>
      <c r="AE45">
        <v>2036</v>
      </c>
      <c r="AF45">
        <v>2037</v>
      </c>
      <c r="AG45">
        <v>2038</v>
      </c>
      <c r="AH45">
        <v>2039</v>
      </c>
      <c r="AI45">
        <v>2040</v>
      </c>
      <c r="AJ45">
        <v>2041</v>
      </c>
      <c r="AK45">
        <v>2042</v>
      </c>
      <c r="AL45">
        <v>2043</v>
      </c>
    </row>
    <row r="46" spans="2:38" x14ac:dyDescent="0.25">
      <c r="B46" s="15" t="s">
        <v>56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 t="shared" ref="L46:N48" si="11">AVERAGE(C46:K46)</f>
        <v>#REF!</v>
      </c>
      <c r="M46" s="1" t="e">
        <f t="shared" si="11"/>
        <v>#REF!</v>
      </c>
      <c r="N46" s="1" t="e">
        <f t="shared" si="11"/>
        <v>#REF!</v>
      </c>
      <c r="O46" s="1" t="e">
        <f t="shared" ref="O46:AL46" si="12">AVERAGE(F46:N46)</f>
        <v>#REF!</v>
      </c>
      <c r="P46" s="1" t="e">
        <f t="shared" si="12"/>
        <v>#REF!</v>
      </c>
      <c r="Q46" s="1" t="e">
        <f t="shared" si="12"/>
        <v>#REF!</v>
      </c>
      <c r="R46" s="1" t="e">
        <f t="shared" si="12"/>
        <v>#REF!</v>
      </c>
      <c r="S46" s="1" t="e">
        <f t="shared" si="12"/>
        <v>#REF!</v>
      </c>
      <c r="T46" s="1" t="e">
        <f t="shared" si="12"/>
        <v>#REF!</v>
      </c>
      <c r="U46" s="1" t="e">
        <f t="shared" si="12"/>
        <v>#REF!</v>
      </c>
      <c r="V46" s="1" t="e">
        <f t="shared" si="12"/>
        <v>#REF!</v>
      </c>
      <c r="W46" s="1" t="e">
        <f t="shared" si="12"/>
        <v>#REF!</v>
      </c>
      <c r="X46" s="1" t="e">
        <f t="shared" si="12"/>
        <v>#REF!</v>
      </c>
      <c r="Y46" s="1" t="e">
        <f t="shared" si="12"/>
        <v>#REF!</v>
      </c>
      <c r="Z46" s="1" t="e">
        <f t="shared" si="12"/>
        <v>#REF!</v>
      </c>
      <c r="AA46" s="1" t="e">
        <f t="shared" si="12"/>
        <v>#REF!</v>
      </c>
      <c r="AB46" s="1" t="e">
        <f t="shared" si="12"/>
        <v>#REF!</v>
      </c>
      <c r="AC46" s="1" t="e">
        <f t="shared" si="12"/>
        <v>#REF!</v>
      </c>
      <c r="AD46" s="1" t="e">
        <f t="shared" si="12"/>
        <v>#REF!</v>
      </c>
      <c r="AE46" s="1" t="e">
        <f t="shared" si="12"/>
        <v>#REF!</v>
      </c>
      <c r="AF46" s="1" t="e">
        <f t="shared" si="12"/>
        <v>#REF!</v>
      </c>
      <c r="AG46" s="1" t="e">
        <f t="shared" si="12"/>
        <v>#REF!</v>
      </c>
      <c r="AH46" s="1" t="e">
        <f t="shared" si="12"/>
        <v>#REF!</v>
      </c>
      <c r="AI46" s="1" t="e">
        <f t="shared" si="12"/>
        <v>#REF!</v>
      </c>
      <c r="AJ46" s="1" t="e">
        <f t="shared" si="12"/>
        <v>#REF!</v>
      </c>
      <c r="AK46" s="1" t="e">
        <f t="shared" si="12"/>
        <v>#REF!</v>
      </c>
      <c r="AL46" s="1" t="e">
        <f t="shared" si="12"/>
        <v>#REF!</v>
      </c>
    </row>
    <row r="47" spans="2:38" x14ac:dyDescent="0.25">
      <c r="B47" s="15" t="s">
        <v>44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 t="shared" si="11"/>
        <v>#REF!</v>
      </c>
      <c r="M47" s="1" t="e">
        <f t="shared" si="11"/>
        <v>#REF!</v>
      </c>
      <c r="N47" s="1" t="e">
        <f t="shared" si="11"/>
        <v>#REF!</v>
      </c>
      <c r="O47" s="1" t="e">
        <f t="shared" ref="O47:AL47" si="13">AVERAGE(F47:N47)</f>
        <v>#REF!</v>
      </c>
      <c r="P47" s="1" t="e">
        <f t="shared" si="13"/>
        <v>#REF!</v>
      </c>
      <c r="Q47" s="1" t="e">
        <f t="shared" si="13"/>
        <v>#REF!</v>
      </c>
      <c r="R47" s="1" t="e">
        <f t="shared" si="13"/>
        <v>#REF!</v>
      </c>
      <c r="S47" s="1" t="e">
        <f t="shared" si="13"/>
        <v>#REF!</v>
      </c>
      <c r="T47" s="1" t="e">
        <f t="shared" si="13"/>
        <v>#REF!</v>
      </c>
      <c r="U47" s="1" t="e">
        <f t="shared" si="13"/>
        <v>#REF!</v>
      </c>
      <c r="V47" s="1" t="e">
        <f t="shared" si="13"/>
        <v>#REF!</v>
      </c>
      <c r="W47" s="1" t="e">
        <f t="shared" si="13"/>
        <v>#REF!</v>
      </c>
      <c r="X47" s="1" t="e">
        <f t="shared" si="13"/>
        <v>#REF!</v>
      </c>
      <c r="Y47" s="1" t="e">
        <f t="shared" si="13"/>
        <v>#REF!</v>
      </c>
      <c r="Z47" s="1" t="e">
        <f t="shared" si="13"/>
        <v>#REF!</v>
      </c>
      <c r="AA47" s="1" t="e">
        <f t="shared" si="13"/>
        <v>#REF!</v>
      </c>
      <c r="AB47" s="1" t="e">
        <f t="shared" si="13"/>
        <v>#REF!</v>
      </c>
      <c r="AC47" s="1" t="e">
        <f t="shared" si="13"/>
        <v>#REF!</v>
      </c>
      <c r="AD47" s="1" t="e">
        <f t="shared" si="13"/>
        <v>#REF!</v>
      </c>
      <c r="AE47" s="1" t="e">
        <f t="shared" si="13"/>
        <v>#REF!</v>
      </c>
      <c r="AF47" s="1" t="e">
        <f t="shared" si="13"/>
        <v>#REF!</v>
      </c>
      <c r="AG47" s="1" t="e">
        <f t="shared" si="13"/>
        <v>#REF!</v>
      </c>
      <c r="AH47" s="1" t="e">
        <f t="shared" si="13"/>
        <v>#REF!</v>
      </c>
      <c r="AI47" s="1" t="e">
        <f t="shared" si="13"/>
        <v>#REF!</v>
      </c>
      <c r="AJ47" s="1" t="e">
        <f t="shared" si="13"/>
        <v>#REF!</v>
      </c>
      <c r="AK47" s="1" t="e">
        <f t="shared" si="13"/>
        <v>#REF!</v>
      </c>
      <c r="AL47" s="1" t="e">
        <f t="shared" si="13"/>
        <v>#REF!</v>
      </c>
    </row>
    <row r="48" spans="2:38" x14ac:dyDescent="0.25">
      <c r="B48" s="15" t="s">
        <v>57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 t="shared" si="11"/>
        <v>#REF!</v>
      </c>
      <c r="M48" s="1" t="e">
        <f t="shared" si="11"/>
        <v>#REF!</v>
      </c>
      <c r="N48" s="1" t="e">
        <f t="shared" si="11"/>
        <v>#REF!</v>
      </c>
      <c r="O48" s="1" t="e">
        <f t="shared" ref="O48:AL48" si="14">AVERAGE(F48:N48)</f>
        <v>#REF!</v>
      </c>
      <c r="P48" s="1" t="e">
        <f t="shared" si="14"/>
        <v>#REF!</v>
      </c>
      <c r="Q48" s="1" t="e">
        <f t="shared" si="14"/>
        <v>#REF!</v>
      </c>
      <c r="R48" s="1" t="e">
        <f t="shared" si="14"/>
        <v>#REF!</v>
      </c>
      <c r="S48" s="1" t="e">
        <f t="shared" si="14"/>
        <v>#REF!</v>
      </c>
      <c r="T48" s="1" t="e">
        <f t="shared" si="14"/>
        <v>#REF!</v>
      </c>
      <c r="U48" s="1" t="e">
        <f t="shared" si="14"/>
        <v>#REF!</v>
      </c>
      <c r="V48" s="1" t="e">
        <f t="shared" si="14"/>
        <v>#REF!</v>
      </c>
      <c r="W48" s="1" t="e">
        <f t="shared" si="14"/>
        <v>#REF!</v>
      </c>
      <c r="X48" s="1" t="e">
        <f t="shared" si="14"/>
        <v>#REF!</v>
      </c>
      <c r="Y48" s="1" t="e">
        <f t="shared" si="14"/>
        <v>#REF!</v>
      </c>
      <c r="Z48" s="1" t="e">
        <f t="shared" si="14"/>
        <v>#REF!</v>
      </c>
      <c r="AA48" s="1" t="e">
        <f t="shared" si="14"/>
        <v>#REF!</v>
      </c>
      <c r="AB48" s="1" t="e">
        <f t="shared" si="14"/>
        <v>#REF!</v>
      </c>
      <c r="AC48" s="1" t="e">
        <f t="shared" si="14"/>
        <v>#REF!</v>
      </c>
      <c r="AD48" s="1" t="e">
        <f t="shared" si="14"/>
        <v>#REF!</v>
      </c>
      <c r="AE48" s="1" t="e">
        <f t="shared" si="14"/>
        <v>#REF!</v>
      </c>
      <c r="AF48" s="1" t="e">
        <f t="shared" si="14"/>
        <v>#REF!</v>
      </c>
      <c r="AG48" s="1" t="e">
        <f t="shared" si="14"/>
        <v>#REF!</v>
      </c>
      <c r="AH48" s="1" t="e">
        <f t="shared" si="14"/>
        <v>#REF!</v>
      </c>
      <c r="AI48" s="1" t="e">
        <f t="shared" si="14"/>
        <v>#REF!</v>
      </c>
      <c r="AJ48" s="1" t="e">
        <f t="shared" si="14"/>
        <v>#REF!</v>
      </c>
      <c r="AK48" s="1" t="e">
        <f t="shared" si="14"/>
        <v>#REF!</v>
      </c>
      <c r="AL48" s="1" t="e">
        <f t="shared" si="14"/>
        <v>#REF!</v>
      </c>
    </row>
    <row r="49" spans="2:39" x14ac:dyDescent="0.25"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x14ac:dyDescent="0.25">
      <c r="B50" s="1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x14ac:dyDescent="0.25">
      <c r="B51" s="1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x14ac:dyDescent="0.25"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74"/>
  <sheetViews>
    <sheetView showGridLines="0" tabSelected="1" zoomScale="110" zoomScaleNormal="110" workbookViewId="0">
      <selection activeCell="Q10" sqref="Q10"/>
    </sheetView>
  </sheetViews>
  <sheetFormatPr baseColWidth="10" defaultColWidth="11.42578125" defaultRowHeight="15.75" x14ac:dyDescent="0.25"/>
  <cols>
    <col min="1" max="1" width="3.7109375" style="19" customWidth="1"/>
    <col min="2" max="2" width="42.7109375" style="19" customWidth="1"/>
    <col min="3" max="3" width="0.28515625" style="19" hidden="1" customWidth="1"/>
    <col min="4" max="4" width="11.85546875" style="19" hidden="1" customWidth="1"/>
    <col min="5" max="5" width="4.140625" style="19" hidden="1" customWidth="1"/>
    <col min="6" max="6" width="0.140625" style="19" customWidth="1"/>
    <col min="7" max="7" width="10.85546875" style="19" hidden="1" customWidth="1"/>
    <col min="8" max="8" width="11" style="19" hidden="1" customWidth="1"/>
    <col min="9" max="9" width="12.42578125" style="19" hidden="1" customWidth="1"/>
    <col min="10" max="10" width="10.85546875" style="19" hidden="1" customWidth="1"/>
    <col min="11" max="15" width="17.42578125" style="19" customWidth="1"/>
    <col min="16" max="20" width="6.85546875" style="29" customWidth="1"/>
    <col min="21" max="16384" width="11.42578125" style="19"/>
  </cols>
  <sheetData>
    <row r="1" spans="2:20" ht="18.75" x14ac:dyDescent="0.3">
      <c r="B1" s="124" t="s">
        <v>121</v>
      </c>
    </row>
    <row r="2" spans="2:20" x14ac:dyDescent="0.25">
      <c r="N2" s="56"/>
    </row>
    <row r="3" spans="2:20" s="120" customFormat="1" ht="31.5" x14ac:dyDescent="0.25">
      <c r="B3" s="121" t="s">
        <v>120</v>
      </c>
      <c r="C3" s="116">
        <v>39813</v>
      </c>
      <c r="D3" s="116">
        <v>40178</v>
      </c>
      <c r="E3" s="116">
        <v>40543</v>
      </c>
      <c r="F3" s="116">
        <v>40908</v>
      </c>
      <c r="G3" s="116">
        <v>41274</v>
      </c>
      <c r="H3" s="116">
        <v>41639</v>
      </c>
      <c r="I3" s="116">
        <v>42004</v>
      </c>
      <c r="J3" s="117">
        <v>2015</v>
      </c>
      <c r="K3" s="117">
        <v>2016</v>
      </c>
      <c r="L3" s="117">
        <v>2017</v>
      </c>
      <c r="M3" s="117">
        <v>2018</v>
      </c>
      <c r="N3" s="117">
        <v>2019</v>
      </c>
      <c r="O3" s="118">
        <v>2020</v>
      </c>
      <c r="P3" s="119"/>
      <c r="Q3" s="119"/>
      <c r="R3" s="119"/>
      <c r="S3" s="119"/>
      <c r="T3" s="119"/>
    </row>
    <row r="4" spans="2:20" x14ac:dyDescent="0.2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2:20" x14ac:dyDescent="0.25">
      <c r="B5" s="30" t="s">
        <v>63</v>
      </c>
      <c r="C5" s="27" t="e">
        <f>(#REF!)/1</f>
        <v>#REF!</v>
      </c>
      <c r="D5" s="27" t="e">
        <f>(#REF!)/1</f>
        <v>#REF!</v>
      </c>
      <c r="E5" s="27" t="e">
        <f>(#REF!)/1</f>
        <v>#REF!</v>
      </c>
      <c r="F5" s="27" t="e">
        <f>(#REF!)/1</f>
        <v>#REF!</v>
      </c>
      <c r="G5" s="27" t="e">
        <f>(#REF!)</f>
        <v>#REF!</v>
      </c>
      <c r="H5" s="27" t="e">
        <f>(#REF!)</f>
        <v>#REF!</v>
      </c>
      <c r="I5" s="27" t="e">
        <f>(#REF!)</f>
        <v>#REF!</v>
      </c>
      <c r="J5" s="27" t="e">
        <f>(#REF!)</f>
        <v>#REF!</v>
      </c>
      <c r="K5" s="27">
        <v>335547</v>
      </c>
      <c r="L5" s="27">
        <v>431097</v>
      </c>
      <c r="M5" s="27">
        <v>512687</v>
      </c>
      <c r="N5" s="27">
        <v>509686.14795399999</v>
      </c>
      <c r="O5" s="28">
        <v>518870</v>
      </c>
    </row>
    <row r="6" spans="2:20" hidden="1" x14ac:dyDescent="0.25">
      <c r="B6" s="30" t="s">
        <v>24</v>
      </c>
      <c r="C6" s="27" t="e">
        <f>(#REF!)/1</f>
        <v>#REF!</v>
      </c>
      <c r="D6" s="27" t="e">
        <f>(#REF!)/1</f>
        <v>#REF!</v>
      </c>
      <c r="E6" s="27" t="e">
        <f>(#REF!)/1</f>
        <v>#REF!</v>
      </c>
      <c r="F6" s="27" t="e">
        <f>(#REF!)/1</f>
        <v>#REF!</v>
      </c>
      <c r="G6" s="27" t="e">
        <f>(#REF!)</f>
        <v>#REF!</v>
      </c>
      <c r="H6" s="27" t="e">
        <f>(#REF!)/1</f>
        <v>#REF!</v>
      </c>
      <c r="I6" s="27" t="e">
        <f>(#REF!)</f>
        <v>#REF!</v>
      </c>
      <c r="J6" s="27" t="e">
        <f>(#REF!)</f>
        <v>#REF!</v>
      </c>
      <c r="K6" s="27">
        <v>0</v>
      </c>
      <c r="L6" s="27">
        <v>0</v>
      </c>
      <c r="M6" s="27">
        <v>0</v>
      </c>
      <c r="N6" s="27">
        <v>0</v>
      </c>
      <c r="O6" s="28">
        <v>0</v>
      </c>
    </row>
    <row r="7" spans="2:20" hidden="1" x14ac:dyDescent="0.25">
      <c r="B7" s="30" t="s">
        <v>25</v>
      </c>
      <c r="C7" s="27" t="e">
        <f>(#REF!)/1</f>
        <v>#REF!</v>
      </c>
      <c r="D7" s="27" t="e">
        <f>(#REF!)/1</f>
        <v>#REF!</v>
      </c>
      <c r="E7" s="27" t="e">
        <f>(#REF!)/1</f>
        <v>#REF!</v>
      </c>
      <c r="F7" s="27" t="e">
        <f>(#REF!)/1</f>
        <v>#REF!</v>
      </c>
      <c r="G7" s="27" t="e">
        <f>(#REF!)</f>
        <v>#REF!</v>
      </c>
      <c r="H7" s="27" t="e">
        <f>(#REF!)</f>
        <v>#REF!</v>
      </c>
      <c r="I7" s="27" t="e">
        <f>(#REF!)</f>
        <v>#REF!</v>
      </c>
      <c r="J7" s="27" t="e">
        <f>(#REF!)</f>
        <v>#REF!</v>
      </c>
      <c r="K7" s="27">
        <v>0</v>
      </c>
      <c r="L7" s="27">
        <v>0</v>
      </c>
      <c r="M7" s="27">
        <v>0</v>
      </c>
      <c r="N7" s="27">
        <v>0</v>
      </c>
      <c r="O7" s="28">
        <v>0</v>
      </c>
    </row>
    <row r="8" spans="2:20" s="35" customFormat="1" x14ac:dyDescent="0.25">
      <c r="B8" s="31" t="s">
        <v>102</v>
      </c>
      <c r="C8" s="32"/>
      <c r="D8" s="32"/>
      <c r="E8" s="32"/>
      <c r="F8" s="32"/>
      <c r="G8" s="32" t="e">
        <f>#REF!</f>
        <v>#REF!</v>
      </c>
      <c r="H8" s="32" t="e">
        <f>#REF!</f>
        <v>#REF!</v>
      </c>
      <c r="I8" s="32" t="e">
        <f>#REF!</f>
        <v>#REF!</v>
      </c>
      <c r="J8" s="32" t="e">
        <f>#REF!</f>
        <v>#REF!</v>
      </c>
      <c r="K8" s="32">
        <v>0</v>
      </c>
      <c r="L8" s="32">
        <v>0</v>
      </c>
      <c r="M8" s="32">
        <v>39</v>
      </c>
      <c r="N8" s="32">
        <v>0</v>
      </c>
      <c r="O8" s="33">
        <v>0</v>
      </c>
      <c r="P8" s="34"/>
      <c r="Q8" s="34"/>
      <c r="R8" s="34"/>
      <c r="S8" s="34"/>
      <c r="T8" s="34"/>
    </row>
    <row r="9" spans="2:20" x14ac:dyDescent="0.25">
      <c r="B9" s="30" t="s">
        <v>26</v>
      </c>
      <c r="C9" s="27" t="e">
        <f>(#REF!)/1</f>
        <v>#REF!</v>
      </c>
      <c r="D9" s="27" t="e">
        <f>(#REF!)/1</f>
        <v>#REF!</v>
      </c>
      <c r="E9" s="27" t="e">
        <f>(#REF!)/1</f>
        <v>#REF!</v>
      </c>
      <c r="F9" s="27" t="e">
        <f>(#REF!)/1</f>
        <v>#REF!</v>
      </c>
      <c r="G9" s="27" t="e">
        <f>(#REF!)</f>
        <v>#REF!</v>
      </c>
      <c r="H9" s="36" t="e">
        <f>(#REF!)</f>
        <v>#REF!</v>
      </c>
      <c r="I9" s="36" t="e">
        <f>(#REF!)</f>
        <v>#REF!</v>
      </c>
      <c r="J9" s="36" t="e">
        <f>(#REF!)</f>
        <v>#REF!</v>
      </c>
      <c r="K9" s="36">
        <v>43339</v>
      </c>
      <c r="L9" s="36">
        <v>24110</v>
      </c>
      <c r="M9" s="36">
        <v>23175</v>
      </c>
      <c r="N9" s="36">
        <v>47210.733559</v>
      </c>
      <c r="O9" s="37">
        <v>30137</v>
      </c>
    </row>
    <row r="10" spans="2:20" s="18" customFormat="1" x14ac:dyDescent="0.25">
      <c r="B10" s="38" t="s">
        <v>59</v>
      </c>
      <c r="C10" s="39" t="e">
        <f t="shared" ref="C10:H10" si="0">SUM(C5:C9)</f>
        <v>#REF!</v>
      </c>
      <c r="D10" s="39" t="e">
        <f t="shared" si="0"/>
        <v>#REF!</v>
      </c>
      <c r="E10" s="39" t="e">
        <f t="shared" si="0"/>
        <v>#REF!</v>
      </c>
      <c r="F10" s="39" t="e">
        <f t="shared" si="0"/>
        <v>#REF!</v>
      </c>
      <c r="G10" s="39" t="e">
        <f t="shared" si="0"/>
        <v>#REF!</v>
      </c>
      <c r="H10" s="40" t="e">
        <f t="shared" si="0"/>
        <v>#REF!</v>
      </c>
      <c r="I10" s="40" t="e">
        <f>SUM(I5:I9)</f>
        <v>#REF!</v>
      </c>
      <c r="J10" s="40" t="e">
        <f>SUM(J5:J9)</f>
        <v>#REF!</v>
      </c>
      <c r="K10" s="40">
        <v>378886</v>
      </c>
      <c r="L10" s="40">
        <v>455207</v>
      </c>
      <c r="M10" s="40">
        <v>535901</v>
      </c>
      <c r="N10" s="40">
        <v>556896.881513</v>
      </c>
      <c r="O10" s="41">
        <v>549007</v>
      </c>
      <c r="P10" s="25"/>
      <c r="Q10" s="25"/>
      <c r="R10" s="25"/>
      <c r="S10" s="25"/>
      <c r="T10" s="25"/>
    </row>
    <row r="11" spans="2:20" x14ac:dyDescent="0.25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</row>
    <row r="12" spans="2:20" hidden="1" x14ac:dyDescent="0.25">
      <c r="B12" s="26" t="s">
        <v>15</v>
      </c>
      <c r="C12" s="27" t="e">
        <f>(-(#REF!+#REF!))/1</f>
        <v>#REF!</v>
      </c>
      <c r="D12" s="27" t="e">
        <f>(-(#REF!+#REF!))/1</f>
        <v>#REF!</v>
      </c>
      <c r="E12" s="27" t="e">
        <f>(-(#REF!+#REF!))/1</f>
        <v>#REF!</v>
      </c>
      <c r="F12" s="27" t="e">
        <f>(-(#REF!+#REF!))/1</f>
        <v>#REF!</v>
      </c>
      <c r="G12" s="27" t="e">
        <f>(-(#REF!+#REF!))</f>
        <v>#REF!</v>
      </c>
      <c r="H12" s="27" t="e">
        <f>(-(#REF!+#REF!))/1</f>
        <v>#REF!</v>
      </c>
      <c r="I12" s="27" t="e">
        <f>(-(#REF!+#REF!))/1</f>
        <v>#REF!</v>
      </c>
      <c r="J12" s="27" t="e">
        <f>(-(#REF!+#REF!))/1</f>
        <v>#REF!</v>
      </c>
      <c r="K12" s="27">
        <v>0</v>
      </c>
      <c r="L12" s="27">
        <v>0</v>
      </c>
      <c r="M12" s="27">
        <v>0</v>
      </c>
      <c r="N12" s="27">
        <v>0</v>
      </c>
      <c r="O12" s="28">
        <v>0</v>
      </c>
    </row>
    <row r="13" spans="2:20" x14ac:dyDescent="0.25">
      <c r="B13" s="26" t="s">
        <v>16</v>
      </c>
      <c r="C13" s="27" t="e">
        <f>(-(#REF!+#REF!))/1</f>
        <v>#REF!</v>
      </c>
      <c r="D13" s="27" t="e">
        <f>(-(#REF!+#REF!))/1</f>
        <v>#REF!</v>
      </c>
      <c r="E13" s="27" t="e">
        <f>(-(#REF!+#REF!))/1</f>
        <v>#REF!</v>
      </c>
      <c r="F13" s="27" t="e">
        <f>(-(#REF!+#REF!))/1</f>
        <v>#REF!</v>
      </c>
      <c r="G13" s="27" t="e">
        <f>(-(#REF!+#REF!))/1</f>
        <v>#REF!</v>
      </c>
      <c r="H13" s="27" t="e">
        <f>(-(#REF!+#REF!))/1</f>
        <v>#REF!</v>
      </c>
      <c r="I13" s="27" t="e">
        <f>(-(#REF!+#REF!))/1</f>
        <v>#REF!</v>
      </c>
      <c r="J13" s="27" t="e">
        <f>(-(#REF!+#REF!))/1</f>
        <v>#REF!</v>
      </c>
      <c r="K13" s="27">
        <v>-201106</v>
      </c>
      <c r="L13" s="27">
        <v>-277922</v>
      </c>
      <c r="M13" s="27">
        <v>-324896</v>
      </c>
      <c r="N13" s="27">
        <v>-348132.84661900002</v>
      </c>
      <c r="O13" s="28">
        <v>-318760</v>
      </c>
    </row>
    <row r="14" spans="2:20" x14ac:dyDescent="0.25">
      <c r="B14" s="26" t="s">
        <v>17</v>
      </c>
      <c r="C14" s="27" t="e">
        <f>(-(#REF!+#REF!))/1</f>
        <v>#REF!</v>
      </c>
      <c r="D14" s="27" t="e">
        <f>(-(#REF!+#REF!))/1</f>
        <v>#REF!</v>
      </c>
      <c r="E14" s="27" t="e">
        <f>(-(#REF!+#REF!))/1</f>
        <v>#REF!</v>
      </c>
      <c r="F14" s="27" t="e">
        <f>(-(#REF!+#REF!))/1</f>
        <v>#REF!</v>
      </c>
      <c r="G14" s="27" t="e">
        <f>(-(#REF!+#REF!))/1</f>
        <v>#REF!</v>
      </c>
      <c r="H14" s="27" t="e">
        <f>(-(#REF!+#REF!))/1</f>
        <v>#REF!</v>
      </c>
      <c r="I14" s="27" t="e">
        <f>(-(#REF!+#REF!))/1</f>
        <v>#REF!</v>
      </c>
      <c r="J14" s="27" t="e">
        <f>(-(#REF!+#REF!))/1</f>
        <v>#REF!</v>
      </c>
      <c r="K14" s="27">
        <v>-6349</v>
      </c>
      <c r="L14" s="27">
        <v>-10931</v>
      </c>
      <c r="M14" s="27">
        <v>-15358</v>
      </c>
      <c r="N14" s="27">
        <v>-10181.182141000001</v>
      </c>
      <c r="O14" s="28">
        <v>-13204</v>
      </c>
    </row>
    <row r="15" spans="2:20" x14ac:dyDescent="0.25">
      <c r="B15" s="26" t="s">
        <v>18</v>
      </c>
      <c r="C15" s="27" t="e">
        <f>(-(#REF!))/1</f>
        <v>#REF!</v>
      </c>
      <c r="D15" s="27" t="e">
        <f>(-(#REF!))/1</f>
        <v>#REF!</v>
      </c>
      <c r="E15" s="27" t="e">
        <f>(-(#REF!))/1</f>
        <v>#REF!</v>
      </c>
      <c r="F15" s="27" t="e">
        <f>(-(#REF!))/1</f>
        <v>#REF!</v>
      </c>
      <c r="G15" s="27" t="e">
        <f>(-(#REF!))/1</f>
        <v>#REF!</v>
      </c>
      <c r="H15" s="27" t="e">
        <f>(-(#REF!))/1</f>
        <v>#REF!</v>
      </c>
      <c r="I15" s="27" t="e">
        <f>(-(#REF!))/1</f>
        <v>#REF!</v>
      </c>
      <c r="J15" s="27" t="e">
        <f>(-(#REF!))/1</f>
        <v>#REF!</v>
      </c>
      <c r="K15" s="27">
        <v>-1592</v>
      </c>
      <c r="L15" s="27">
        <v>-1568</v>
      </c>
      <c r="M15" s="27">
        <v>-2172</v>
      </c>
      <c r="N15" s="27">
        <v>-2690.6977820000002</v>
      </c>
      <c r="O15" s="28">
        <v>-1461</v>
      </c>
    </row>
    <row r="16" spans="2:20" x14ac:dyDescent="0.25">
      <c r="B16" s="26" t="s">
        <v>19</v>
      </c>
      <c r="C16" s="27" t="e">
        <f>(-(#REF!))/1</f>
        <v>#REF!</v>
      </c>
      <c r="D16" s="27" t="e">
        <f>(-(#REF!))/1</f>
        <v>#REF!</v>
      </c>
      <c r="E16" s="27" t="e">
        <f>(-(#REF!))/1</f>
        <v>#REF!</v>
      </c>
      <c r="F16" s="27" t="e">
        <f>(-(#REF!))/1</f>
        <v>#REF!</v>
      </c>
      <c r="G16" s="27" t="e">
        <f>(-(#REF!))/1</f>
        <v>#REF!</v>
      </c>
      <c r="H16" s="27" t="e">
        <f>(-(#REF!))/1</f>
        <v>#REF!</v>
      </c>
      <c r="I16" s="27" t="e">
        <f>(-(#REF!))/1</f>
        <v>#REF!</v>
      </c>
      <c r="J16" s="27" t="e">
        <f>(-(#REF!))/1</f>
        <v>#REF!</v>
      </c>
      <c r="K16" s="27">
        <v>-27099</v>
      </c>
      <c r="L16" s="27">
        <v>-33112</v>
      </c>
      <c r="M16" s="27">
        <v>-38423</v>
      </c>
      <c r="N16" s="27">
        <v>-38322.235001000001</v>
      </c>
      <c r="O16" s="28">
        <v>-38957</v>
      </c>
    </row>
    <row r="17" spans="2:20" x14ac:dyDescent="0.25">
      <c r="B17" s="26" t="s">
        <v>20</v>
      </c>
      <c r="C17" s="27"/>
      <c r="D17" s="27"/>
      <c r="E17" s="27"/>
      <c r="F17" s="27"/>
      <c r="G17" s="27"/>
      <c r="H17" s="27"/>
      <c r="I17" s="27"/>
      <c r="J17" s="27"/>
      <c r="K17" s="27">
        <v>-23326</v>
      </c>
      <c r="L17" s="27">
        <v>-7187</v>
      </c>
      <c r="M17" s="27">
        <v>-13668</v>
      </c>
      <c r="N17" s="27">
        <v>-5912.1259040000004</v>
      </c>
      <c r="O17" s="28">
        <v>-16290</v>
      </c>
    </row>
    <row r="18" spans="2:20" x14ac:dyDescent="0.25">
      <c r="B18" s="26" t="s">
        <v>28</v>
      </c>
      <c r="C18" s="27"/>
      <c r="D18" s="27"/>
      <c r="E18" s="27"/>
      <c r="F18" s="27"/>
      <c r="G18" s="27"/>
      <c r="H18" s="27"/>
      <c r="I18" s="27"/>
      <c r="J18" s="27"/>
      <c r="K18" s="27">
        <v>2729</v>
      </c>
      <c r="L18" s="27">
        <v>279</v>
      </c>
      <c r="M18" s="27">
        <v>62</v>
      </c>
      <c r="N18" s="27">
        <v>4.6576060000000004</v>
      </c>
      <c r="O18" s="28">
        <v>824</v>
      </c>
    </row>
    <row r="19" spans="2:20" x14ac:dyDescent="0.25">
      <c r="B19" s="26" t="s">
        <v>21</v>
      </c>
      <c r="C19" s="27" t="e">
        <f>(-(#REF!))/1</f>
        <v>#REF!</v>
      </c>
      <c r="D19" s="27" t="e">
        <f>(-(#REF!))/1</f>
        <v>#REF!</v>
      </c>
      <c r="E19" s="27" t="e">
        <f>(-(#REF!))/1</f>
        <v>#REF!</v>
      </c>
      <c r="F19" s="27" t="e">
        <f>(-(#REF!))/1</f>
        <v>#REF!</v>
      </c>
      <c r="G19" s="27" t="e">
        <f>(-(#REF!))/1</f>
        <v>#REF!</v>
      </c>
      <c r="H19" s="42" t="e">
        <f>(-(#REF!))/1</f>
        <v>#REF!</v>
      </c>
      <c r="I19" s="42" t="e">
        <f>(-(#REF!))/1</f>
        <v>#REF!</v>
      </c>
      <c r="J19" s="42" t="e">
        <f>(-(#REF!))/1</f>
        <v>#REF!</v>
      </c>
      <c r="K19" s="42">
        <v>-37181</v>
      </c>
      <c r="L19" s="42">
        <v>-19999</v>
      </c>
      <c r="M19" s="42">
        <v>-13115</v>
      </c>
      <c r="N19" s="42">
        <v>-42510.91661</v>
      </c>
      <c r="O19" s="43">
        <v>-24659</v>
      </c>
    </row>
    <row r="20" spans="2:20" s="18" customFormat="1" x14ac:dyDescent="0.25">
      <c r="B20" s="44" t="s">
        <v>58</v>
      </c>
      <c r="C20" s="45" t="e">
        <f t="shared" ref="C20:O20" si="1">SUM(C10:C19)</f>
        <v>#REF!</v>
      </c>
      <c r="D20" s="45" t="e">
        <f t="shared" si="1"/>
        <v>#REF!</v>
      </c>
      <c r="E20" s="45" t="e">
        <f t="shared" si="1"/>
        <v>#REF!</v>
      </c>
      <c r="F20" s="45" t="e">
        <f t="shared" si="1"/>
        <v>#REF!</v>
      </c>
      <c r="G20" s="45" t="e">
        <f t="shared" si="1"/>
        <v>#REF!</v>
      </c>
      <c r="H20" s="40" t="e">
        <f t="shared" si="1"/>
        <v>#REF!</v>
      </c>
      <c r="I20" s="40" t="e">
        <f t="shared" si="1"/>
        <v>#REF!</v>
      </c>
      <c r="J20" s="40" t="e">
        <f t="shared" si="1"/>
        <v>#REF!</v>
      </c>
      <c r="K20" s="40">
        <v>84962</v>
      </c>
      <c r="L20" s="40">
        <v>104767</v>
      </c>
      <c r="M20" s="40">
        <v>128331</v>
      </c>
      <c r="N20" s="40">
        <v>109151.53506199997</v>
      </c>
      <c r="O20" s="41">
        <v>136500</v>
      </c>
      <c r="P20" s="25"/>
      <c r="Q20" s="25"/>
      <c r="R20" s="25"/>
      <c r="S20" s="25"/>
      <c r="T20" s="25"/>
    </row>
    <row r="21" spans="2:20" s="49" customFormat="1" x14ac:dyDescent="0.25">
      <c r="B21" s="46" t="s">
        <v>47</v>
      </c>
      <c r="C21" s="47" t="e">
        <f t="shared" ref="C21:O21" si="2">C20/C5</f>
        <v>#REF!</v>
      </c>
      <c r="D21" s="47" t="e">
        <f t="shared" si="2"/>
        <v>#REF!</v>
      </c>
      <c r="E21" s="47" t="e">
        <f t="shared" si="2"/>
        <v>#REF!</v>
      </c>
      <c r="F21" s="47" t="e">
        <f t="shared" si="2"/>
        <v>#REF!</v>
      </c>
      <c r="G21" s="47" t="e">
        <f t="shared" si="2"/>
        <v>#REF!</v>
      </c>
      <c r="H21" s="47" t="e">
        <f t="shared" si="2"/>
        <v>#REF!</v>
      </c>
      <c r="I21" s="47" t="e">
        <f t="shared" si="2"/>
        <v>#REF!</v>
      </c>
      <c r="J21" s="47" t="e">
        <f t="shared" si="2"/>
        <v>#REF!</v>
      </c>
      <c r="K21" s="47">
        <v>0.25320446912057032</v>
      </c>
      <c r="L21" s="47">
        <v>0.2430241917712255</v>
      </c>
      <c r="M21" s="47">
        <v>0.25031061836949248</v>
      </c>
      <c r="N21" s="47">
        <v>0.21415440757054099</v>
      </c>
      <c r="O21" s="48">
        <v>0.26307167498602735</v>
      </c>
      <c r="P21" s="25"/>
      <c r="Q21" s="25"/>
      <c r="R21" s="25"/>
      <c r="S21" s="25"/>
      <c r="T21" s="25"/>
    </row>
    <row r="22" spans="2:20" x14ac:dyDescent="0.25">
      <c r="B22" s="26"/>
      <c r="C22" s="27"/>
      <c r="D22" s="27"/>
      <c r="E22" s="27"/>
      <c r="F22" s="27"/>
      <c r="G22" s="27"/>
      <c r="H22" s="27"/>
      <c r="I22" s="27"/>
      <c r="J22" s="27"/>
      <c r="K22" s="32"/>
      <c r="L22" s="32"/>
      <c r="M22" s="32"/>
      <c r="N22" s="32"/>
      <c r="O22" s="33"/>
    </row>
    <row r="23" spans="2:20" x14ac:dyDescent="0.25">
      <c r="B23" s="88" t="s">
        <v>23</v>
      </c>
      <c r="C23" s="27" t="e">
        <f>(-#REF!)/1</f>
        <v>#REF!</v>
      </c>
      <c r="D23" s="27" t="e">
        <f>(-#REF!)/1</f>
        <v>#REF!</v>
      </c>
      <c r="E23" s="27" t="e">
        <f>(-#REF!)/1</f>
        <v>#REF!</v>
      </c>
      <c r="F23" s="27" t="e">
        <f>(-#REF!)/1</f>
        <v>#REF!</v>
      </c>
      <c r="G23" s="27" t="e">
        <f>(-#REF!)/1</f>
        <v>#REF!</v>
      </c>
      <c r="H23" s="42" t="e">
        <f>(-#REF!)/1</f>
        <v>#REF!</v>
      </c>
      <c r="I23" s="42" t="e">
        <f>(-#REF!)/1</f>
        <v>#REF!</v>
      </c>
      <c r="J23" s="42" t="e">
        <f>(-#REF!)/1</f>
        <v>#REF!</v>
      </c>
      <c r="K23" s="50">
        <v>-33712</v>
      </c>
      <c r="L23" s="50">
        <v>-57271</v>
      </c>
      <c r="M23" s="50">
        <v>-55344</v>
      </c>
      <c r="N23" s="50">
        <v>-57620.649304999999</v>
      </c>
      <c r="O23" s="51">
        <v>-59491</v>
      </c>
    </row>
    <row r="24" spans="2:20" s="18" customFormat="1" x14ac:dyDescent="0.25">
      <c r="B24" s="44" t="s">
        <v>60</v>
      </c>
      <c r="C24" s="45" t="e">
        <f t="shared" ref="C24:O24" si="3">C20+C22+C23</f>
        <v>#REF!</v>
      </c>
      <c r="D24" s="45" t="e">
        <f t="shared" si="3"/>
        <v>#REF!</v>
      </c>
      <c r="E24" s="45" t="e">
        <f t="shared" si="3"/>
        <v>#REF!</v>
      </c>
      <c r="F24" s="45" t="e">
        <f t="shared" si="3"/>
        <v>#REF!</v>
      </c>
      <c r="G24" s="45" t="e">
        <f t="shared" si="3"/>
        <v>#REF!</v>
      </c>
      <c r="H24" s="40" t="e">
        <f t="shared" si="3"/>
        <v>#REF!</v>
      </c>
      <c r="I24" s="40" t="e">
        <f t="shared" si="3"/>
        <v>#REF!</v>
      </c>
      <c r="J24" s="40" t="e">
        <f t="shared" si="3"/>
        <v>#REF!</v>
      </c>
      <c r="K24" s="40">
        <v>51250</v>
      </c>
      <c r="L24" s="40">
        <v>47496</v>
      </c>
      <c r="M24" s="40">
        <v>72987</v>
      </c>
      <c r="N24" s="40">
        <v>51530.885756999967</v>
      </c>
      <c r="O24" s="41">
        <v>77009</v>
      </c>
      <c r="P24" s="25"/>
      <c r="Q24" s="25"/>
      <c r="R24" s="25"/>
      <c r="S24" s="25"/>
      <c r="T24" s="25"/>
    </row>
    <row r="25" spans="2:20" s="49" customFormat="1" x14ac:dyDescent="0.25">
      <c r="B25" s="46" t="s">
        <v>47</v>
      </c>
      <c r="C25" s="47" t="e">
        <f t="shared" ref="C25:O25" si="4">C24/C5</f>
        <v>#REF!</v>
      </c>
      <c r="D25" s="47" t="e">
        <f t="shared" si="4"/>
        <v>#REF!</v>
      </c>
      <c r="E25" s="47" t="e">
        <f t="shared" si="4"/>
        <v>#REF!</v>
      </c>
      <c r="F25" s="47" t="e">
        <f t="shared" si="4"/>
        <v>#REF!</v>
      </c>
      <c r="G25" s="47" t="e">
        <f t="shared" si="4"/>
        <v>#REF!</v>
      </c>
      <c r="H25" s="47" t="e">
        <f t="shared" si="4"/>
        <v>#REF!</v>
      </c>
      <c r="I25" s="47" t="e">
        <f t="shared" si="4"/>
        <v>#REF!</v>
      </c>
      <c r="J25" s="47" t="e">
        <f t="shared" si="4"/>
        <v>#REF!</v>
      </c>
      <c r="K25" s="47">
        <v>0.15273568233362242</v>
      </c>
      <c r="L25" s="47">
        <v>0.11017474025567332</v>
      </c>
      <c r="M25" s="47">
        <v>0.14236171387220664</v>
      </c>
      <c r="N25" s="47">
        <v>0.10110317096875608</v>
      </c>
      <c r="O25" s="48">
        <v>0.1484167517875383</v>
      </c>
      <c r="P25" s="25"/>
      <c r="Q25" s="25"/>
      <c r="R25" s="25"/>
      <c r="S25" s="25"/>
      <c r="T25" s="25"/>
    </row>
    <row r="26" spans="2:20" x14ac:dyDescent="0.2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</row>
    <row r="27" spans="2:20" x14ac:dyDescent="0.25">
      <c r="B27" s="26" t="s">
        <v>22</v>
      </c>
      <c r="C27" s="27" t="e">
        <f>(-#REF!)/1</f>
        <v>#REF!</v>
      </c>
      <c r="D27" s="27" t="e">
        <f>(-#REF!)/1</f>
        <v>#REF!</v>
      </c>
      <c r="E27" s="27" t="e">
        <f>(-#REF!)/1</f>
        <v>#REF!</v>
      </c>
      <c r="F27" s="27" t="e">
        <f>(-#REF!)/1</f>
        <v>#REF!</v>
      </c>
      <c r="G27" s="27" t="e">
        <f>(-#REF!)/1</f>
        <v>#REF!</v>
      </c>
      <c r="H27" s="27" t="e">
        <f>(-#REF!)/1</f>
        <v>#REF!</v>
      </c>
      <c r="I27" s="27" t="e">
        <f>(-#REF!)/1</f>
        <v>#REF!</v>
      </c>
      <c r="J27" s="27" t="e">
        <f>(-#REF!)/1</f>
        <v>#REF!</v>
      </c>
      <c r="K27" s="27">
        <v>-21923</v>
      </c>
      <c r="L27" s="27">
        <v>-24573</v>
      </c>
      <c r="M27" s="27">
        <v>-42681</v>
      </c>
      <c r="N27" s="27">
        <v>-45451.675285999998</v>
      </c>
      <c r="O27" s="28">
        <v>-54550</v>
      </c>
    </row>
    <row r="28" spans="2:20" x14ac:dyDescent="0.25">
      <c r="B28" s="26" t="s">
        <v>27</v>
      </c>
      <c r="C28" s="27" t="e">
        <f>(#REF!)/1</f>
        <v>#REF!</v>
      </c>
      <c r="D28" s="27" t="e">
        <f>(#REF!)/1</f>
        <v>#REF!</v>
      </c>
      <c r="E28" s="27" t="e">
        <f>(#REF!)/1</f>
        <v>#REF!</v>
      </c>
      <c r="F28" s="27" t="e">
        <f>(#REF!)/1</f>
        <v>#REF!</v>
      </c>
      <c r="G28" s="27" t="e">
        <f>(#REF!)/1</f>
        <v>#REF!</v>
      </c>
      <c r="H28" s="27" t="e">
        <f>(#REF!)/1</f>
        <v>#REF!</v>
      </c>
      <c r="I28" s="27" t="e">
        <f>(#REF!)/1</f>
        <v>#REF!</v>
      </c>
      <c r="J28" s="27" t="e">
        <f>(#REF!)/1</f>
        <v>#REF!</v>
      </c>
      <c r="K28" s="27">
        <v>3423</v>
      </c>
      <c r="L28" s="32">
        <v>18571</v>
      </c>
      <c r="M28" s="32">
        <v>7745</v>
      </c>
      <c r="N28" s="32">
        <v>11380.62644</v>
      </c>
      <c r="O28" s="33">
        <v>10196</v>
      </c>
    </row>
    <row r="29" spans="2:20" x14ac:dyDescent="0.25">
      <c r="B29" s="26"/>
      <c r="C29" s="27"/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3"/>
    </row>
    <row r="30" spans="2:20" s="18" customFormat="1" x14ac:dyDescent="0.25">
      <c r="B30" s="44" t="s">
        <v>29</v>
      </c>
      <c r="C30" s="45" t="e">
        <f t="shared" ref="C30:H30" si="5">C24+C27+C28+C29</f>
        <v>#REF!</v>
      </c>
      <c r="D30" s="45" t="e">
        <f t="shared" si="5"/>
        <v>#REF!</v>
      </c>
      <c r="E30" s="45" t="e">
        <f t="shared" si="5"/>
        <v>#REF!</v>
      </c>
      <c r="F30" s="45" t="e">
        <f t="shared" si="5"/>
        <v>#REF!</v>
      </c>
      <c r="G30" s="45" t="e">
        <f t="shared" si="5"/>
        <v>#REF!</v>
      </c>
      <c r="H30" s="40" t="e">
        <f t="shared" si="5"/>
        <v>#REF!</v>
      </c>
      <c r="I30" s="40" t="e">
        <f t="shared" ref="I30:N30" si="6">I24+I27+I28+I29</f>
        <v>#REF!</v>
      </c>
      <c r="J30" s="40" t="e">
        <f t="shared" si="6"/>
        <v>#REF!</v>
      </c>
      <c r="K30" s="40">
        <v>32750</v>
      </c>
      <c r="L30" s="40">
        <v>41494</v>
      </c>
      <c r="M30" s="40">
        <v>38051</v>
      </c>
      <c r="N30" s="40">
        <v>17459.836910999969</v>
      </c>
      <c r="O30" s="41">
        <v>32655</v>
      </c>
      <c r="P30" s="25"/>
      <c r="Q30" s="25"/>
      <c r="R30" s="25"/>
      <c r="S30" s="25"/>
      <c r="T30" s="25"/>
    </row>
    <row r="31" spans="2:20" s="49" customFormat="1" x14ac:dyDescent="0.25">
      <c r="B31" s="46" t="s">
        <v>47</v>
      </c>
      <c r="C31" s="47" t="e">
        <f t="shared" ref="C31:O31" si="7">C30/C5</f>
        <v>#REF!</v>
      </c>
      <c r="D31" s="47" t="e">
        <f t="shared" si="7"/>
        <v>#REF!</v>
      </c>
      <c r="E31" s="47" t="e">
        <f t="shared" si="7"/>
        <v>#REF!</v>
      </c>
      <c r="F31" s="47" t="e">
        <f t="shared" si="7"/>
        <v>#REF!</v>
      </c>
      <c r="G31" s="47" t="e">
        <f t="shared" si="7"/>
        <v>#REF!</v>
      </c>
      <c r="H31" s="47" t="e">
        <f t="shared" si="7"/>
        <v>#REF!</v>
      </c>
      <c r="I31" s="47" t="e">
        <f t="shared" si="7"/>
        <v>#REF!</v>
      </c>
      <c r="J31" s="47" t="e">
        <f t="shared" si="7"/>
        <v>#REF!</v>
      </c>
      <c r="K31" s="47">
        <v>9.7601826271729447E-2</v>
      </c>
      <c r="L31" s="47">
        <v>9.6252119592574292E-2</v>
      </c>
      <c r="M31" s="47">
        <v>7.4218772857513451E-2</v>
      </c>
      <c r="N31" s="47">
        <v>3.4256055380527527E-2</v>
      </c>
      <c r="O31" s="48">
        <v>6.2934839169734233E-2</v>
      </c>
      <c r="P31" s="25"/>
      <c r="Q31" s="25"/>
      <c r="R31" s="25"/>
      <c r="S31" s="25"/>
      <c r="T31" s="25"/>
    </row>
    <row r="32" spans="2:20" x14ac:dyDescent="0.2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</row>
    <row r="33" spans="2:21" x14ac:dyDescent="0.25">
      <c r="B33" s="26" t="s">
        <v>61</v>
      </c>
      <c r="C33" s="27" t="e">
        <f>(#REF!-#REF!)/1</f>
        <v>#REF!</v>
      </c>
      <c r="D33" s="27" t="e">
        <f>(#REF!-#REF!)/1</f>
        <v>#REF!</v>
      </c>
      <c r="E33" s="27" t="e">
        <f>(#REF!-#REF!)/1</f>
        <v>#REF!</v>
      </c>
      <c r="F33" s="27" t="e">
        <f>(#REF!-#REF!)/1</f>
        <v>#REF!</v>
      </c>
      <c r="G33" s="27" t="e">
        <f>(#REF!-#REF!)/1</f>
        <v>#REF!</v>
      </c>
      <c r="H33" s="27" t="e">
        <f>(#REF!-#REF!)/1</f>
        <v>#REF!</v>
      </c>
      <c r="I33" s="27" t="e">
        <f>(#REF!-#REF!)/1</f>
        <v>#REF!</v>
      </c>
      <c r="J33" s="27" t="e">
        <f>(#REF!-#REF!)/1</f>
        <v>#REF!</v>
      </c>
      <c r="K33" s="27">
        <v>-10452</v>
      </c>
      <c r="L33" s="27">
        <v>-6771</v>
      </c>
      <c r="M33" s="27">
        <v>-12350</v>
      </c>
      <c r="N33" s="27">
        <v>-15215.384725</v>
      </c>
      <c r="O33" s="28">
        <v>-5960</v>
      </c>
    </row>
    <row r="34" spans="2:21" x14ac:dyDescent="0.25">
      <c r="B34" s="26" t="s">
        <v>64</v>
      </c>
      <c r="C34" s="27" t="e">
        <f>(#REF!-#REF!)/1</f>
        <v>#REF!</v>
      </c>
      <c r="D34" s="27" t="e">
        <f>(#REF!-#REF!)/1</f>
        <v>#REF!</v>
      </c>
      <c r="E34" s="27" t="e">
        <f>(#REF!-#REF!)/1</f>
        <v>#REF!</v>
      </c>
      <c r="F34" s="27" t="e">
        <f>(#REF!-#REF!)/1</f>
        <v>#REF!</v>
      </c>
      <c r="G34" s="27" t="e">
        <f>(#REF!-#REF!)/1</f>
        <v>#REF!</v>
      </c>
      <c r="H34" s="27" t="e">
        <f>(#REF!-#REF!)/1</f>
        <v>#REF!</v>
      </c>
      <c r="I34" s="27" t="e">
        <f>(#REF!-#REF!)/1</f>
        <v>#REF!</v>
      </c>
      <c r="J34" s="27" t="e">
        <f>(#REF!-#REF!)/1</f>
        <v>#REF!</v>
      </c>
      <c r="K34" s="27">
        <v>8213</v>
      </c>
      <c r="L34" s="27">
        <v>5666</v>
      </c>
      <c r="M34" s="27">
        <v>18126</v>
      </c>
      <c r="N34" s="27">
        <v>19065.242125999997</v>
      </c>
      <c r="O34" s="28">
        <v>18574</v>
      </c>
    </row>
    <row r="35" spans="2:21" x14ac:dyDescent="0.25">
      <c r="B35" s="26" t="s">
        <v>62</v>
      </c>
      <c r="C35" s="27" t="e">
        <f>(-#REF!)/1</f>
        <v>#REF!</v>
      </c>
      <c r="D35" s="27" t="e">
        <f>(-#REF!)/1</f>
        <v>#REF!</v>
      </c>
      <c r="E35" s="27" t="e">
        <f>(-#REF!)/1</f>
        <v>#REF!</v>
      </c>
      <c r="F35" s="27" t="e">
        <f>(-#REF!)/1</f>
        <v>#REF!</v>
      </c>
      <c r="G35" s="27" t="e">
        <f>(-#REF!)/1</f>
        <v>#REF!</v>
      </c>
      <c r="H35" s="42" t="e">
        <f>(-#REF!)/1</f>
        <v>#REF!</v>
      </c>
      <c r="I35" s="42" t="e">
        <f>(-#REF!)/1</f>
        <v>#REF!</v>
      </c>
      <c r="J35" s="42" t="e">
        <f>(-#REF!)/1</f>
        <v>#REF!</v>
      </c>
      <c r="K35" s="42">
        <v>-5</v>
      </c>
      <c r="L35" s="42">
        <v>-4013</v>
      </c>
      <c r="M35" s="42">
        <v>-11393</v>
      </c>
      <c r="N35" s="42">
        <v>-3817.4788090000002</v>
      </c>
      <c r="O35" s="43">
        <v>-6825</v>
      </c>
    </row>
    <row r="36" spans="2:21" s="18" customFormat="1" x14ac:dyDescent="0.25">
      <c r="B36" s="44" t="s">
        <v>30</v>
      </c>
      <c r="C36" s="45" t="e">
        <f t="shared" ref="C36:H36" si="8">C30+C33+C34+C35</f>
        <v>#REF!</v>
      </c>
      <c r="D36" s="45" t="e">
        <f t="shared" si="8"/>
        <v>#REF!</v>
      </c>
      <c r="E36" s="45" t="e">
        <f t="shared" si="8"/>
        <v>#REF!</v>
      </c>
      <c r="F36" s="45" t="e">
        <f t="shared" si="8"/>
        <v>#REF!</v>
      </c>
      <c r="G36" s="45" t="e">
        <f t="shared" si="8"/>
        <v>#REF!</v>
      </c>
      <c r="H36" s="40" t="e">
        <f t="shared" si="8"/>
        <v>#REF!</v>
      </c>
      <c r="I36" s="40" t="e">
        <f t="shared" ref="I36:N36" si="9">I30+I33+I34+I35</f>
        <v>#REF!</v>
      </c>
      <c r="J36" s="40" t="e">
        <f t="shared" si="9"/>
        <v>#REF!</v>
      </c>
      <c r="K36" s="40">
        <v>30506</v>
      </c>
      <c r="L36" s="40">
        <v>36376</v>
      </c>
      <c r="M36" s="40">
        <v>32434</v>
      </c>
      <c r="N36" s="40">
        <v>17492.215502999967</v>
      </c>
      <c r="O36" s="41">
        <v>38444</v>
      </c>
      <c r="P36" s="25"/>
      <c r="Q36" s="25"/>
      <c r="R36" s="25"/>
      <c r="S36" s="25"/>
      <c r="T36" s="25"/>
    </row>
    <row r="37" spans="2:21" s="49" customFormat="1" x14ac:dyDescent="0.25">
      <c r="B37" s="52" t="s">
        <v>47</v>
      </c>
      <c r="C37" s="53" t="e">
        <f t="shared" ref="C37:O37" si="10">C36/C5</f>
        <v>#REF!</v>
      </c>
      <c r="D37" s="53" t="e">
        <f t="shared" si="10"/>
        <v>#REF!</v>
      </c>
      <c r="E37" s="53" t="e">
        <f t="shared" si="10"/>
        <v>#REF!</v>
      </c>
      <c r="F37" s="53" t="e">
        <f t="shared" si="10"/>
        <v>#REF!</v>
      </c>
      <c r="G37" s="53" t="e">
        <f t="shared" si="10"/>
        <v>#REF!</v>
      </c>
      <c r="H37" s="53" t="e">
        <f t="shared" si="10"/>
        <v>#REF!</v>
      </c>
      <c r="I37" s="53" t="e">
        <f t="shared" si="10"/>
        <v>#REF!</v>
      </c>
      <c r="J37" s="53" t="e">
        <f t="shared" si="10"/>
        <v>#REF!</v>
      </c>
      <c r="K37" s="53">
        <v>9.091423854184362E-2</v>
      </c>
      <c r="L37" s="53">
        <v>8.4380081512977365E-2</v>
      </c>
      <c r="M37" s="53">
        <v>6.3262770462289855E-2</v>
      </c>
      <c r="N37" s="53">
        <v>3.4319581909804359E-2</v>
      </c>
      <c r="O37" s="54">
        <v>7.4091776360167283E-2</v>
      </c>
      <c r="P37" s="25"/>
      <c r="Q37" s="25"/>
      <c r="R37" s="25"/>
      <c r="S37" s="25"/>
      <c r="T37" s="25"/>
    </row>
    <row r="38" spans="2:21" x14ac:dyDescent="0.25">
      <c r="C38" s="20"/>
      <c r="D38" s="20"/>
      <c r="E38" s="20"/>
      <c r="F38" s="20"/>
      <c r="G38" s="20"/>
      <c r="H38" s="27"/>
      <c r="L38" s="56"/>
      <c r="M38" s="56"/>
      <c r="N38" s="56"/>
      <c r="O38" s="113"/>
    </row>
    <row r="39" spans="2:21" s="18" customFormat="1" x14ac:dyDescent="0.25">
      <c r="B39" s="122" t="s">
        <v>71</v>
      </c>
      <c r="C39" s="24">
        <v>39813</v>
      </c>
      <c r="D39" s="24">
        <v>40178</v>
      </c>
      <c r="E39" s="24">
        <v>40543</v>
      </c>
      <c r="F39" s="24">
        <v>40908</v>
      </c>
      <c r="G39" s="24">
        <v>41274</v>
      </c>
      <c r="H39" s="24">
        <v>41639</v>
      </c>
      <c r="I39" s="24">
        <v>42004</v>
      </c>
      <c r="J39" s="111">
        <v>2015</v>
      </c>
      <c r="K39" s="111">
        <v>2016</v>
      </c>
      <c r="L39" s="111">
        <v>2017</v>
      </c>
      <c r="M39" s="111">
        <v>2018</v>
      </c>
      <c r="N39" s="111">
        <v>2019</v>
      </c>
      <c r="O39" s="112">
        <v>2020</v>
      </c>
      <c r="P39" s="25"/>
      <c r="Q39" s="25"/>
      <c r="R39" s="115"/>
      <c r="S39" s="25"/>
      <c r="T39" s="25"/>
    </row>
    <row r="40" spans="2:21" x14ac:dyDescent="0.25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</row>
    <row r="41" spans="2:21" x14ac:dyDescent="0.25">
      <c r="B41" s="30" t="s">
        <v>0</v>
      </c>
      <c r="C41" s="27" t="e">
        <f>(#REF!)/1</f>
        <v>#REF!</v>
      </c>
      <c r="D41" s="27" t="e">
        <f>(#REF!)/1</f>
        <v>#REF!</v>
      </c>
      <c r="E41" s="27" t="e">
        <f>(#REF!)/1</f>
        <v>#REF!</v>
      </c>
      <c r="F41" s="27" t="e">
        <f>(#REF!)/1</f>
        <v>#REF!</v>
      </c>
      <c r="G41" s="27" t="e">
        <f>(#REF!)+#REF!</f>
        <v>#REF!</v>
      </c>
      <c r="H41" s="27" t="e">
        <f>(#REF!)+#REF!</f>
        <v>#REF!</v>
      </c>
      <c r="I41" s="27" t="e">
        <f>(#REF!)+#REF!</f>
        <v>#REF!</v>
      </c>
      <c r="J41" s="27" t="e">
        <f>(#REF!)+#REF!</f>
        <v>#REF!</v>
      </c>
      <c r="K41" s="27">
        <v>359</v>
      </c>
      <c r="L41" s="27">
        <v>2091</v>
      </c>
      <c r="M41" s="27">
        <v>2623</v>
      </c>
      <c r="N41" s="27">
        <v>2613.515292</v>
      </c>
      <c r="O41" s="28">
        <v>6266</v>
      </c>
      <c r="P41" s="57"/>
      <c r="Q41" s="57"/>
      <c r="R41" s="57"/>
      <c r="S41" s="57"/>
      <c r="T41" s="57"/>
      <c r="U41" s="57"/>
    </row>
    <row r="42" spans="2:21" x14ac:dyDescent="0.25">
      <c r="B42" s="30" t="s">
        <v>1</v>
      </c>
      <c r="C42" s="27" t="e">
        <f>(#REF!)/1</f>
        <v>#REF!</v>
      </c>
      <c r="D42" s="27" t="e">
        <f>(#REF!)/1</f>
        <v>#REF!</v>
      </c>
      <c r="E42" s="27" t="e">
        <f>(#REF!)/1</f>
        <v>#REF!</v>
      </c>
      <c r="F42" s="27" t="e">
        <f>(#REF!)/1</f>
        <v>#REF!</v>
      </c>
      <c r="G42" s="27" t="e">
        <f>(#REF!)/1</f>
        <v>#REF!</v>
      </c>
      <c r="H42" s="27" t="e">
        <f>(#REF!)/1</f>
        <v>#REF!</v>
      </c>
      <c r="I42" s="27" t="e">
        <f>(#REF!)/1</f>
        <v>#REF!</v>
      </c>
      <c r="J42" s="27" t="e">
        <f>(#REF!)/1</f>
        <v>#REF!</v>
      </c>
      <c r="K42" s="27">
        <v>381306</v>
      </c>
      <c r="L42" s="27">
        <v>457691</v>
      </c>
      <c r="M42" s="27">
        <v>749733</v>
      </c>
      <c r="N42" s="27">
        <v>848338.35992700001</v>
      </c>
      <c r="O42" s="28">
        <v>943306</v>
      </c>
      <c r="P42" s="57"/>
      <c r="Q42" s="57"/>
      <c r="R42" s="57"/>
      <c r="S42" s="57"/>
      <c r="T42" s="57"/>
      <c r="U42" s="57"/>
    </row>
    <row r="43" spans="2:21" x14ac:dyDescent="0.25">
      <c r="B43" s="30" t="s">
        <v>3</v>
      </c>
      <c r="C43" s="27" t="e">
        <f>(#REF!)/1</f>
        <v>#REF!</v>
      </c>
      <c r="D43" s="27" t="e">
        <f>(#REF!)/1</f>
        <v>#REF!</v>
      </c>
      <c r="E43" s="27" t="e">
        <f>(#REF!)/1</f>
        <v>#REF!</v>
      </c>
      <c r="F43" s="27" t="e">
        <f>(#REF!)/1</f>
        <v>#REF!</v>
      </c>
      <c r="G43" s="27" t="e">
        <f>(#REF!)/1</f>
        <v>#REF!</v>
      </c>
      <c r="H43" s="27" t="e">
        <f>(#REF!)/1</f>
        <v>#REF!</v>
      </c>
      <c r="I43" s="27" t="e">
        <f>(#REF!)/1</f>
        <v>#REF!</v>
      </c>
      <c r="J43" s="27" t="e">
        <f>(#REF!)/1</f>
        <v>#REF!</v>
      </c>
      <c r="K43" s="27">
        <v>2803</v>
      </c>
      <c r="L43" s="27">
        <v>7793</v>
      </c>
      <c r="M43" s="27">
        <v>51656</v>
      </c>
      <c r="N43" s="27">
        <v>59117.972442999999</v>
      </c>
      <c r="O43" s="28">
        <v>50610</v>
      </c>
      <c r="P43" s="57"/>
      <c r="Q43" s="57"/>
      <c r="R43" s="57"/>
      <c r="S43" s="57"/>
      <c r="T43" s="57"/>
      <c r="U43" s="57"/>
    </row>
    <row r="44" spans="2:21" x14ac:dyDescent="0.25">
      <c r="B44" s="26" t="s">
        <v>2</v>
      </c>
      <c r="C44" s="27" t="e">
        <f>(#REF!)/1</f>
        <v>#REF!</v>
      </c>
      <c r="D44" s="27" t="e">
        <f>(#REF!)/1</f>
        <v>#REF!</v>
      </c>
      <c r="E44" s="27" t="e">
        <f>(#REF!)/1</f>
        <v>#REF!</v>
      </c>
      <c r="F44" s="27" t="e">
        <f>(#REF!)/1</f>
        <v>#REF!</v>
      </c>
      <c r="G44" s="27" t="e">
        <f>(#REF!)/1</f>
        <v>#REF!</v>
      </c>
      <c r="H44" s="27" t="e">
        <f>(#REF!)/1</f>
        <v>#REF!</v>
      </c>
      <c r="I44" s="27" t="e">
        <f>(#REF!)/1</f>
        <v>#REF!</v>
      </c>
      <c r="J44" s="27" t="e">
        <f>(#REF!)/1</f>
        <v>#REF!</v>
      </c>
      <c r="K44" s="27">
        <v>33139</v>
      </c>
      <c r="L44" s="27">
        <v>39519</v>
      </c>
      <c r="M44" s="27">
        <v>53004</v>
      </c>
      <c r="N44" s="27">
        <v>59152.329859999998</v>
      </c>
      <c r="O44" s="28">
        <v>59794</v>
      </c>
      <c r="P44" s="57"/>
      <c r="Q44" s="57"/>
      <c r="R44" s="57"/>
      <c r="S44" s="57"/>
      <c r="T44" s="57"/>
      <c r="U44" s="57"/>
    </row>
    <row r="45" spans="2:21" x14ac:dyDescent="0.25">
      <c r="B45" s="26" t="s">
        <v>33</v>
      </c>
      <c r="C45" s="27" t="e">
        <f>(#REF!)/1</f>
        <v>#REF!</v>
      </c>
      <c r="D45" s="27" t="e">
        <f>(#REF!)/1</f>
        <v>#REF!</v>
      </c>
      <c r="E45" s="27" t="e">
        <f>(#REF!)/1</f>
        <v>#REF!</v>
      </c>
      <c r="F45" s="27" t="e">
        <f>(#REF!)/1</f>
        <v>#REF!</v>
      </c>
      <c r="G45" s="27" t="e">
        <f>(#REF!)/1</f>
        <v>#REF!</v>
      </c>
      <c r="H45" s="27" t="e">
        <f>(#REF!)/1</f>
        <v>#REF!</v>
      </c>
      <c r="I45" s="27" t="e">
        <f>#REF!/1</f>
        <v>#REF!</v>
      </c>
      <c r="J45" s="27" t="e">
        <f>#REF!/1</f>
        <v>#REF!</v>
      </c>
      <c r="K45" s="27">
        <v>0</v>
      </c>
      <c r="L45" s="27">
        <v>0</v>
      </c>
      <c r="M45" s="27">
        <v>0</v>
      </c>
      <c r="N45" s="27">
        <v>0</v>
      </c>
      <c r="O45" s="28">
        <v>0</v>
      </c>
      <c r="P45" s="57"/>
      <c r="Q45" s="57"/>
      <c r="R45" s="57"/>
      <c r="S45" s="57"/>
      <c r="T45" s="57"/>
      <c r="U45" s="57"/>
    </row>
    <row r="46" spans="2:21" x14ac:dyDescent="0.25">
      <c r="B46" s="26" t="s">
        <v>4</v>
      </c>
      <c r="C46" s="27" t="e">
        <f>(#REF!)/1</f>
        <v>#REF!</v>
      </c>
      <c r="D46" s="27" t="e">
        <f>(#REF!)/1</f>
        <v>#REF!</v>
      </c>
      <c r="E46" s="27" t="e">
        <f>(#REF!)/1</f>
        <v>#REF!</v>
      </c>
      <c r="F46" s="27" t="e">
        <f>(#REF!)/1</f>
        <v>#REF!</v>
      </c>
      <c r="G46" s="27" t="e">
        <f>(#REF!)/1</f>
        <v>#REF!</v>
      </c>
      <c r="H46" s="27" t="e">
        <f>(#REF!)/1</f>
        <v>#REF!</v>
      </c>
      <c r="I46" s="27" t="e">
        <f>(#REF!)/1</f>
        <v>#REF!</v>
      </c>
      <c r="J46" s="27" t="e">
        <f>(#REF!)/1</f>
        <v>#REF!</v>
      </c>
      <c r="K46" s="27">
        <v>12751</v>
      </c>
      <c r="L46" s="27">
        <v>13379</v>
      </c>
      <c r="M46" s="27">
        <v>18567</v>
      </c>
      <c r="N46" s="27">
        <v>15093.811395000001</v>
      </c>
      <c r="O46" s="28">
        <v>7166</v>
      </c>
      <c r="P46" s="57"/>
      <c r="Q46" s="57"/>
      <c r="R46" s="57"/>
      <c r="S46" s="57"/>
      <c r="T46" s="57"/>
      <c r="U46" s="57"/>
    </row>
    <row r="47" spans="2:21" x14ac:dyDescent="0.25">
      <c r="B47" s="26" t="s">
        <v>5</v>
      </c>
      <c r="C47" s="27" t="e">
        <f>(#REF!)/1</f>
        <v>#REF!</v>
      </c>
      <c r="D47" s="27" t="e">
        <f>(#REF!)/1</f>
        <v>#REF!</v>
      </c>
      <c r="E47" s="27" t="e">
        <f>(#REF!)/1</f>
        <v>#REF!</v>
      </c>
      <c r="F47" s="27" t="e">
        <f>(#REF!)/1</f>
        <v>#REF!</v>
      </c>
      <c r="G47" s="27" t="e">
        <f>(#REF!)/1</f>
        <v>#REF!</v>
      </c>
      <c r="H47" s="27" t="e">
        <f>(#REF!)/1</f>
        <v>#REF!</v>
      </c>
      <c r="I47" s="27" t="e">
        <f>(#REF!)/1</f>
        <v>#REF!</v>
      </c>
      <c r="J47" s="27" t="e">
        <f>(#REF!)/1</f>
        <v>#REF!</v>
      </c>
      <c r="K47" s="27">
        <v>335477</v>
      </c>
      <c r="L47" s="27">
        <v>358294</v>
      </c>
      <c r="M47" s="27">
        <v>444055</v>
      </c>
      <c r="N47" s="27">
        <v>452948.462464927</v>
      </c>
      <c r="O47" s="28">
        <v>491644</v>
      </c>
      <c r="P47" s="57"/>
      <c r="Q47" s="57"/>
      <c r="R47" s="57"/>
      <c r="S47" s="57"/>
      <c r="T47" s="57"/>
      <c r="U47" s="57"/>
    </row>
    <row r="48" spans="2:21" x14ac:dyDescent="0.25">
      <c r="B48" s="26" t="s">
        <v>65</v>
      </c>
      <c r="C48" s="27" t="e">
        <f>(#REF!)/1</f>
        <v>#REF!</v>
      </c>
      <c r="D48" s="27" t="e">
        <f>(#REF!)/1</f>
        <v>#REF!</v>
      </c>
      <c r="E48" s="27" t="e">
        <f>(#REF!)/1</f>
        <v>#REF!</v>
      </c>
      <c r="F48" s="27" t="e">
        <f>(#REF!)/1</f>
        <v>#REF!</v>
      </c>
      <c r="G48" s="27" t="e">
        <f>(#REF!)/1</f>
        <v>#REF!</v>
      </c>
      <c r="H48" s="27" t="e">
        <f>(#REF!)/1</f>
        <v>#REF!</v>
      </c>
      <c r="I48" s="27" t="e">
        <f>(#REF!)/1</f>
        <v>#REF!</v>
      </c>
      <c r="J48" s="27" t="e">
        <f>(#REF!)/1</f>
        <v>#REF!</v>
      </c>
      <c r="K48" s="27">
        <v>28654</v>
      </c>
      <c r="L48" s="27">
        <v>18149</v>
      </c>
      <c r="M48" s="27">
        <v>49083</v>
      </c>
      <c r="N48" s="27">
        <v>108095.30146199999</v>
      </c>
      <c r="O48" s="28">
        <v>58968</v>
      </c>
      <c r="P48" s="57"/>
      <c r="Q48" s="57"/>
      <c r="R48" s="57"/>
      <c r="S48" s="57"/>
      <c r="T48" s="57"/>
      <c r="U48" s="57"/>
    </row>
    <row r="49" spans="2:22" x14ac:dyDescent="0.25">
      <c r="B49" s="26" t="s">
        <v>100</v>
      </c>
      <c r="C49" s="27"/>
      <c r="D49" s="27"/>
      <c r="E49" s="27"/>
      <c r="F49" s="27"/>
      <c r="G49" s="27" t="e">
        <f>#REF!</f>
        <v>#REF!</v>
      </c>
      <c r="H49" s="42" t="e">
        <f>#REF!</f>
        <v>#REF!</v>
      </c>
      <c r="I49" s="27" t="e">
        <f>#REF!</f>
        <v>#REF!</v>
      </c>
      <c r="J49" s="42" t="e">
        <f>#REF!</f>
        <v>#REF!</v>
      </c>
      <c r="K49" s="42">
        <v>13041</v>
      </c>
      <c r="L49" s="42">
        <v>8556</v>
      </c>
      <c r="M49" s="42">
        <v>8475</v>
      </c>
      <c r="N49" s="42">
        <v>9484.641028</v>
      </c>
      <c r="O49" s="43">
        <v>7552</v>
      </c>
      <c r="P49" s="57"/>
      <c r="Q49" s="57"/>
      <c r="R49" s="57"/>
      <c r="S49" s="57"/>
      <c r="T49" s="57"/>
      <c r="U49" s="57"/>
    </row>
    <row r="50" spans="2:22" s="18" customFormat="1" x14ac:dyDescent="0.25">
      <c r="B50" s="58" t="s">
        <v>31</v>
      </c>
      <c r="C50" s="59" t="e">
        <f>SUM(C41:C48)</f>
        <v>#REF!</v>
      </c>
      <c r="D50" s="59" t="e">
        <f>SUM(D41:D48)</f>
        <v>#REF!</v>
      </c>
      <c r="E50" s="59" t="e">
        <f>SUM(E41:E48)</f>
        <v>#REF!</v>
      </c>
      <c r="F50" s="59" t="e">
        <f>SUM(F41:F48)</f>
        <v>#REF!</v>
      </c>
      <c r="G50" s="59" t="e">
        <f t="shared" ref="G50:L50" si="11">SUM(G41:G49)</f>
        <v>#REF!</v>
      </c>
      <c r="H50" s="59" t="e">
        <f t="shared" si="11"/>
        <v>#REF!</v>
      </c>
      <c r="I50" s="59" t="e">
        <f t="shared" si="11"/>
        <v>#REF!</v>
      </c>
      <c r="J50" s="59" t="e">
        <f t="shared" si="11"/>
        <v>#REF!</v>
      </c>
      <c r="K50" s="59">
        <v>807530</v>
      </c>
      <c r="L50" s="59">
        <v>905472</v>
      </c>
      <c r="M50" s="59">
        <v>1377196</v>
      </c>
      <c r="N50" s="59">
        <v>1554844.3938719269</v>
      </c>
      <c r="O50" s="60">
        <v>1625306</v>
      </c>
      <c r="P50" s="61"/>
      <c r="Q50" s="61"/>
      <c r="R50" s="61"/>
      <c r="S50" s="61"/>
      <c r="T50" s="61"/>
      <c r="U50" s="61"/>
    </row>
    <row r="51" spans="2:22" x14ac:dyDescent="0.25">
      <c r="B51" s="30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8"/>
      <c r="U51" s="29"/>
    </row>
    <row r="52" spans="2:22" x14ac:dyDescent="0.25">
      <c r="B52" s="30" t="s">
        <v>6</v>
      </c>
      <c r="C52" s="27" t="e">
        <f>(#REF!)/1</f>
        <v>#REF!</v>
      </c>
      <c r="D52" s="27" t="e">
        <f>(#REF!)/1</f>
        <v>#REF!</v>
      </c>
      <c r="E52" s="27" t="e">
        <f>(#REF!)/1</f>
        <v>#REF!</v>
      </c>
      <c r="F52" s="27" t="e">
        <f>(#REF!)/1</f>
        <v>#REF!</v>
      </c>
      <c r="G52" s="27" t="e">
        <f>(#REF!)/1</f>
        <v>#REF!</v>
      </c>
      <c r="H52" s="27" t="e">
        <f>(#REF!)/1</f>
        <v>#REF!</v>
      </c>
      <c r="I52" s="27" t="e">
        <f>(#REF!)/1</f>
        <v>#REF!</v>
      </c>
      <c r="J52" s="27" t="e">
        <f>(#REF!)/1</f>
        <v>#REF!</v>
      </c>
      <c r="K52" s="27">
        <v>175236</v>
      </c>
      <c r="L52" s="27">
        <v>175236</v>
      </c>
      <c r="M52" s="27">
        <v>175236</v>
      </c>
      <c r="N52" s="27">
        <v>175237</v>
      </c>
      <c r="O52" s="28">
        <v>175236</v>
      </c>
      <c r="P52" s="57"/>
      <c r="Q52" s="57"/>
      <c r="R52" s="57"/>
      <c r="S52" s="57"/>
      <c r="T52" s="57"/>
      <c r="U52" s="57"/>
    </row>
    <row r="53" spans="2:22" x14ac:dyDescent="0.25">
      <c r="B53" s="30" t="s">
        <v>98</v>
      </c>
      <c r="C53" s="27"/>
      <c r="D53" s="27"/>
      <c r="E53" s="27"/>
      <c r="F53" s="27"/>
      <c r="G53" s="27" t="e">
        <f>#REF!</f>
        <v>#REF!</v>
      </c>
      <c r="H53" s="27" t="e">
        <f>#REF!</f>
        <v>#REF!</v>
      </c>
      <c r="I53" s="27" t="e">
        <f>#REF!</f>
        <v>#REF!</v>
      </c>
      <c r="J53" s="27" t="e">
        <f>#REF!</f>
        <v>#REF!</v>
      </c>
      <c r="K53" s="27">
        <v>0</v>
      </c>
      <c r="L53" s="27">
        <v>0</v>
      </c>
      <c r="M53" s="27">
        <v>0</v>
      </c>
      <c r="N53" s="27">
        <v>0</v>
      </c>
      <c r="O53" s="28">
        <v>0</v>
      </c>
      <c r="P53" s="57"/>
      <c r="Q53" s="57"/>
      <c r="R53" s="57"/>
      <c r="S53" s="57"/>
      <c r="T53" s="57"/>
      <c r="U53" s="57"/>
    </row>
    <row r="54" spans="2:22" x14ac:dyDescent="0.25">
      <c r="B54" s="30" t="s">
        <v>7</v>
      </c>
      <c r="C54" s="27" t="e">
        <f>(#REF!)/1</f>
        <v>#REF!</v>
      </c>
      <c r="D54" s="27" t="e">
        <f>(#REF!)/1</f>
        <v>#REF!</v>
      </c>
      <c r="E54" s="27" t="e">
        <f>(#REF!)/1</f>
        <v>#REF!</v>
      </c>
      <c r="F54" s="27" t="e">
        <f>(#REF!)/1</f>
        <v>#REF!</v>
      </c>
      <c r="G54" s="27" t="e">
        <f>(#REF!)/1</f>
        <v>#REF!</v>
      </c>
      <c r="H54" s="27" t="e">
        <f>(#REF!)/1</f>
        <v>#REF!</v>
      </c>
      <c r="I54" s="27" t="e">
        <f>(#REF!)/1</f>
        <v>#REF!</v>
      </c>
      <c r="J54" s="27" t="e">
        <f>(#REF!)/1</f>
        <v>#REF!</v>
      </c>
      <c r="K54" s="27">
        <v>0</v>
      </c>
      <c r="L54" s="27">
        <v>30507</v>
      </c>
      <c r="M54" s="27">
        <v>36883</v>
      </c>
      <c r="N54" s="27">
        <v>69317.169632000005</v>
      </c>
      <c r="O54" s="28">
        <v>46810</v>
      </c>
      <c r="P54" s="57"/>
      <c r="Q54" s="57"/>
      <c r="R54" s="57"/>
      <c r="S54" s="57"/>
      <c r="T54" s="57"/>
      <c r="U54" s="57"/>
    </row>
    <row r="55" spans="2:22" x14ac:dyDescent="0.25">
      <c r="B55" s="30" t="s">
        <v>8</v>
      </c>
      <c r="C55" s="27" t="e">
        <f>(#REF!)/1</f>
        <v>#REF!</v>
      </c>
      <c r="D55" s="27" t="e">
        <f>(#REF!)/1</f>
        <v>#REF!</v>
      </c>
      <c r="E55" s="27" t="e">
        <f>(#REF!)/1</f>
        <v>#REF!</v>
      </c>
      <c r="F55" s="27" t="e">
        <f>(#REF!)/1</f>
        <v>#REF!</v>
      </c>
      <c r="G55" s="27" t="e">
        <f>(#REF!)/1</f>
        <v>#REF!</v>
      </c>
      <c r="H55" s="27" t="e">
        <f>(#REF!)/1</f>
        <v>#REF!</v>
      </c>
      <c r="I55" s="27" t="e">
        <f>(#REF!)/1</f>
        <v>#REF!</v>
      </c>
      <c r="J55" s="27" t="e">
        <f>(#REF!)/1</f>
        <v>#REF!</v>
      </c>
      <c r="K55" s="27">
        <v>30506</v>
      </c>
      <c r="L55" s="27">
        <v>36376</v>
      </c>
      <c r="M55" s="27">
        <v>32434</v>
      </c>
      <c r="N55" s="27">
        <v>17492.215502999999</v>
      </c>
      <c r="O55" s="28">
        <v>38444</v>
      </c>
      <c r="P55" s="57"/>
      <c r="Q55" s="57"/>
      <c r="R55" s="57"/>
      <c r="S55" s="57"/>
      <c r="T55" s="57"/>
      <c r="U55" s="57"/>
    </row>
    <row r="56" spans="2:22" x14ac:dyDescent="0.25">
      <c r="B56" s="30" t="s">
        <v>99</v>
      </c>
      <c r="C56" s="27"/>
      <c r="D56" s="27"/>
      <c r="E56" s="27"/>
      <c r="F56" s="27"/>
      <c r="G56" s="27" t="e">
        <f>#REF!</f>
        <v>#REF!</v>
      </c>
      <c r="H56" s="27" t="e">
        <f>#REF!</f>
        <v>#REF!</v>
      </c>
      <c r="I56" s="27" t="e">
        <f>#REF!</f>
        <v>#REF!</v>
      </c>
      <c r="J56" s="27" t="e">
        <f>#REF!</f>
        <v>#REF!</v>
      </c>
      <c r="K56" s="27">
        <v>105574</v>
      </c>
      <c r="L56" s="27">
        <v>108069</v>
      </c>
      <c r="M56" s="27">
        <v>106201</v>
      </c>
      <c r="N56" s="27">
        <v>100246.235524064</v>
      </c>
      <c r="O56" s="28">
        <v>87201</v>
      </c>
      <c r="P56" s="57"/>
      <c r="Q56" s="57"/>
      <c r="R56" s="57"/>
      <c r="S56" s="57"/>
      <c r="T56" s="57"/>
      <c r="U56" s="57"/>
    </row>
    <row r="57" spans="2:22" x14ac:dyDescent="0.25">
      <c r="B57" s="30" t="s">
        <v>9</v>
      </c>
      <c r="C57" s="27" t="e">
        <f>(#REF!)/1</f>
        <v>#REF!</v>
      </c>
      <c r="D57" s="27" t="e">
        <f>(#REF!)/1</f>
        <v>#REF!</v>
      </c>
      <c r="E57" s="27" t="e">
        <f>(#REF!)/1</f>
        <v>#REF!</v>
      </c>
      <c r="F57" s="27" t="e">
        <f>(#REF!)/1</f>
        <v>#REF!</v>
      </c>
      <c r="G57" s="27" t="e">
        <f>(#REF!)/1</f>
        <v>#REF!</v>
      </c>
      <c r="H57" s="27" t="e">
        <f>(#REF!)/1</f>
        <v>#REF!</v>
      </c>
      <c r="I57" s="27" t="e">
        <f>(#REF!)/1</f>
        <v>#REF!</v>
      </c>
      <c r="J57" s="27" t="e">
        <f>(#REF!)/1</f>
        <v>#REF!</v>
      </c>
      <c r="K57" s="27">
        <v>0</v>
      </c>
      <c r="L57" s="27">
        <v>0</v>
      </c>
      <c r="M57" s="27">
        <v>220888</v>
      </c>
      <c r="N57" s="27">
        <v>200677.254846</v>
      </c>
      <c r="O57" s="28">
        <v>183911</v>
      </c>
      <c r="P57" s="57"/>
      <c r="Q57" s="57"/>
      <c r="R57" s="57"/>
      <c r="S57" s="57"/>
      <c r="T57" s="57"/>
      <c r="U57" s="57"/>
    </row>
    <row r="58" spans="2:22" x14ac:dyDescent="0.25">
      <c r="B58" s="26" t="s">
        <v>66</v>
      </c>
      <c r="C58" s="27" t="e">
        <f>(#REF!)/1</f>
        <v>#REF!</v>
      </c>
      <c r="D58" s="27" t="e">
        <f>(#REF!)/1</f>
        <v>#REF!</v>
      </c>
      <c r="E58" s="27" t="e">
        <f>(#REF!)/1</f>
        <v>#REF!</v>
      </c>
      <c r="F58" s="27" t="e">
        <f>(#REF!)/1</f>
        <v>#REF!</v>
      </c>
      <c r="G58" s="27" t="e">
        <f>(#REF!)/1</f>
        <v>#REF!</v>
      </c>
      <c r="H58" s="27" t="e">
        <f>(#REF!)/1</f>
        <v>#REF!</v>
      </c>
      <c r="I58" s="27" t="e">
        <f>(#REF!)/1</f>
        <v>#REF!</v>
      </c>
      <c r="J58" s="27" t="e">
        <f>(#REF!)/1</f>
        <v>#REF!</v>
      </c>
      <c r="K58" s="27">
        <v>259923</v>
      </c>
      <c r="L58" s="27">
        <v>309106</v>
      </c>
      <c r="M58" s="27">
        <v>436379</v>
      </c>
      <c r="N58" s="27">
        <v>507422.84295535006</v>
      </c>
      <c r="O58" s="28">
        <v>552124</v>
      </c>
      <c r="P58" s="57"/>
      <c r="Q58" s="57"/>
      <c r="R58" s="57"/>
      <c r="S58" s="57"/>
      <c r="T58" s="57"/>
      <c r="U58" s="57"/>
    </row>
    <row r="59" spans="2:22" x14ac:dyDescent="0.25">
      <c r="B59" s="26" t="s">
        <v>34</v>
      </c>
      <c r="C59" s="27" t="e">
        <f>(#REF!)/1</f>
        <v>#REF!</v>
      </c>
      <c r="D59" s="27" t="e">
        <f>(#REF!)/1</f>
        <v>#REF!</v>
      </c>
      <c r="E59" s="27" t="e">
        <f>(#REF!)/1</f>
        <v>#REF!</v>
      </c>
      <c r="F59" s="27" t="e">
        <f>(#REF!)/1</f>
        <v>#REF!</v>
      </c>
      <c r="G59" s="27" t="e">
        <f>(#REF!)/1</f>
        <v>#REF!</v>
      </c>
      <c r="H59" s="27" t="e">
        <f>(#REF!)/1</f>
        <v>#REF!</v>
      </c>
      <c r="I59" s="27" t="e">
        <f>(#REF!)/1</f>
        <v>#REF!</v>
      </c>
      <c r="J59" s="27" t="e">
        <f>(#REF!)/1</f>
        <v>#REF!</v>
      </c>
      <c r="K59" s="27">
        <v>7521</v>
      </c>
      <c r="L59" s="27">
        <v>26577</v>
      </c>
      <c r="M59" s="27">
        <v>30334</v>
      </c>
      <c r="N59" s="27">
        <v>51969.460959999997</v>
      </c>
      <c r="O59" s="28">
        <v>60648</v>
      </c>
      <c r="P59" s="57"/>
      <c r="Q59" s="57"/>
      <c r="R59" s="57"/>
      <c r="S59" s="57"/>
      <c r="T59" s="57"/>
      <c r="U59" s="57"/>
      <c r="V59" s="29"/>
    </row>
    <row r="60" spans="2:22" x14ac:dyDescent="0.25">
      <c r="B60" s="26" t="s">
        <v>10</v>
      </c>
      <c r="C60" s="27" t="e">
        <f>(#REF!)/1</f>
        <v>#REF!</v>
      </c>
      <c r="D60" s="27" t="e">
        <f>(#REF!)/1</f>
        <v>#REF!</v>
      </c>
      <c r="E60" s="27" t="e">
        <f>(#REF!)/1</f>
        <v>#REF!</v>
      </c>
      <c r="F60" s="27" t="e">
        <f>(#REF!)/1</f>
        <v>#REF!</v>
      </c>
      <c r="G60" s="27" t="e">
        <f>(#REF!)/1</f>
        <v>#REF!</v>
      </c>
      <c r="H60" s="27" t="e">
        <f>(#REF!)/1</f>
        <v>#REF!</v>
      </c>
      <c r="I60" s="27" t="e">
        <f>(#REF!)/1</f>
        <v>#REF!</v>
      </c>
      <c r="J60" s="27" t="e">
        <f>(#REF!)/1</f>
        <v>#REF!</v>
      </c>
      <c r="K60" s="27">
        <v>727</v>
      </c>
      <c r="L60" s="27">
        <v>767</v>
      </c>
      <c r="M60" s="27">
        <v>428</v>
      </c>
      <c r="N60" s="27">
        <v>498.82180499999998</v>
      </c>
      <c r="O60" s="28">
        <v>541</v>
      </c>
      <c r="P60" s="57"/>
      <c r="Q60" s="57"/>
      <c r="R60" s="57"/>
      <c r="S60" s="57"/>
      <c r="T60" s="57"/>
      <c r="U60" s="57"/>
    </row>
    <row r="61" spans="2:22" x14ac:dyDescent="0.25">
      <c r="B61" s="26" t="s">
        <v>11</v>
      </c>
      <c r="C61" s="27" t="e">
        <f>(#REF!)/1</f>
        <v>#REF!</v>
      </c>
      <c r="D61" s="27" t="e">
        <f>(#REF!)/1</f>
        <v>#REF!</v>
      </c>
      <c r="E61" s="27" t="e">
        <f>(#REF!)/1</f>
        <v>#REF!</v>
      </c>
      <c r="F61" s="27" t="e">
        <f>(#REF!)/1</f>
        <v>#REF!</v>
      </c>
      <c r="G61" s="27" t="e">
        <f>(#REF!)/1</f>
        <v>#REF!</v>
      </c>
      <c r="H61" s="27" t="e">
        <f>(#REF!)/1</f>
        <v>#REF!</v>
      </c>
      <c r="I61" s="27" t="e">
        <f>(#REF!)/1</f>
        <v>#REF!</v>
      </c>
      <c r="J61" s="27" t="e">
        <f>(#REF!)/1</f>
        <v>#REF!</v>
      </c>
      <c r="K61" s="27">
        <v>48046</v>
      </c>
      <c r="L61" s="27">
        <v>121665</v>
      </c>
      <c r="M61" s="27">
        <v>138152</v>
      </c>
      <c r="N61" s="27">
        <v>198486.67291138801</v>
      </c>
      <c r="O61" s="28">
        <v>199390</v>
      </c>
      <c r="P61" s="57"/>
      <c r="Q61" s="57"/>
      <c r="R61" s="57"/>
      <c r="S61" s="57"/>
      <c r="T61" s="57"/>
      <c r="U61" s="57"/>
    </row>
    <row r="62" spans="2:22" x14ac:dyDescent="0.25">
      <c r="B62" s="26" t="s">
        <v>12</v>
      </c>
      <c r="C62" s="27" t="e">
        <f>(#REF!)/1</f>
        <v>#REF!</v>
      </c>
      <c r="D62" s="27" t="e">
        <f>(#REF!)/1</f>
        <v>#REF!</v>
      </c>
      <c r="E62" s="27" t="e">
        <f>(#REF!)/1</f>
        <v>#REF!</v>
      </c>
      <c r="F62" s="27" t="e">
        <f>(#REF!)/1</f>
        <v>#REF!</v>
      </c>
      <c r="G62" s="27" t="e">
        <f>(#REF!)/1</f>
        <v>#REF!</v>
      </c>
      <c r="H62" s="27" t="e">
        <f>(#REF!)/1</f>
        <v>#REF!</v>
      </c>
      <c r="I62" s="27" t="e">
        <f>(#REF!)/1</f>
        <v>#REF!</v>
      </c>
      <c r="J62" s="27" t="e">
        <f>(#REF!)/1</f>
        <v>#REF!</v>
      </c>
      <c r="K62" s="27">
        <v>33131</v>
      </c>
      <c r="L62" s="27">
        <v>32875</v>
      </c>
      <c r="M62" s="27">
        <v>60064</v>
      </c>
      <c r="N62" s="27">
        <v>100867.70605399999</v>
      </c>
      <c r="O62" s="28">
        <v>124326</v>
      </c>
      <c r="P62" s="57"/>
      <c r="Q62" s="57"/>
      <c r="R62" s="57"/>
      <c r="S62" s="57"/>
      <c r="T62" s="57"/>
      <c r="U62" s="57"/>
    </row>
    <row r="63" spans="2:22" x14ac:dyDescent="0.25">
      <c r="B63" s="26" t="s">
        <v>13</v>
      </c>
      <c r="C63" s="27" t="e">
        <f>(#REF!)/1</f>
        <v>#REF!</v>
      </c>
      <c r="D63" s="27" t="e">
        <f>(#REF!)/1</f>
        <v>#REF!</v>
      </c>
      <c r="E63" s="27" t="e">
        <f>(#REF!)/1</f>
        <v>#REF!</v>
      </c>
      <c r="F63" s="27" t="e">
        <f>(#REF!)/1</f>
        <v>#REF!</v>
      </c>
      <c r="G63" s="27" t="e">
        <f>(#REF!)/1</f>
        <v>#REF!</v>
      </c>
      <c r="H63" s="27" t="e">
        <f>(#REF!)/1</f>
        <v>#REF!</v>
      </c>
      <c r="I63" s="27" t="e">
        <f>(#REF!)/1</f>
        <v>#REF!</v>
      </c>
      <c r="J63" s="27" t="e">
        <f>(#REF!)/1</f>
        <v>#REF!</v>
      </c>
      <c r="K63" s="27">
        <v>6143</v>
      </c>
      <c r="L63" s="27">
        <v>9212</v>
      </c>
      <c r="M63" s="27">
        <v>13973</v>
      </c>
      <c r="N63" s="27">
        <v>0</v>
      </c>
      <c r="O63" s="28">
        <v>0</v>
      </c>
      <c r="P63" s="57"/>
      <c r="Q63" s="57"/>
      <c r="R63" s="57"/>
      <c r="S63" s="57"/>
      <c r="T63" s="57"/>
      <c r="U63" s="57"/>
    </row>
    <row r="64" spans="2:22" x14ac:dyDescent="0.25">
      <c r="B64" s="26" t="s">
        <v>14</v>
      </c>
      <c r="C64" s="27" t="e">
        <f>(#REF!)/1</f>
        <v>#REF!</v>
      </c>
      <c r="D64" s="27" t="e">
        <f>(#REF!)/1</f>
        <v>#REF!</v>
      </c>
      <c r="E64" s="27" t="e">
        <f>(#REF!)/1</f>
        <v>#REF!</v>
      </c>
      <c r="F64" s="27" t="e">
        <f>(#REF!)/1</f>
        <v>#REF!</v>
      </c>
      <c r="G64" s="27" t="e">
        <f>(#REF!)/1</f>
        <v>#REF!</v>
      </c>
      <c r="H64" s="27" t="e">
        <f>(#REF!)/1</f>
        <v>#REF!</v>
      </c>
      <c r="I64" s="27" t="e">
        <f>(#REF!)/1</f>
        <v>#REF!</v>
      </c>
      <c r="J64" s="27" t="e">
        <f>(#REF!)/1</f>
        <v>#REF!</v>
      </c>
      <c r="K64" s="27">
        <v>123479</v>
      </c>
      <c r="L64" s="27">
        <v>36725</v>
      </c>
      <c r="M64" s="27">
        <v>64861</v>
      </c>
      <c r="N64" s="27">
        <v>71957.808883000005</v>
      </c>
      <c r="O64" s="28">
        <v>94118</v>
      </c>
      <c r="P64" s="57"/>
      <c r="Q64" s="57"/>
      <c r="R64" s="57"/>
      <c r="S64" s="57"/>
      <c r="T64" s="57"/>
      <c r="U64" s="57"/>
    </row>
    <row r="65" spans="2:21" x14ac:dyDescent="0.25">
      <c r="B65" s="26" t="s">
        <v>67</v>
      </c>
      <c r="C65" s="27" t="e">
        <f>(#REF!)/1</f>
        <v>#REF!</v>
      </c>
      <c r="D65" s="27" t="e">
        <f>(#REF!)/1</f>
        <v>#REF!</v>
      </c>
      <c r="E65" s="27" t="e">
        <f>(#REF!)/1</f>
        <v>#REF!</v>
      </c>
      <c r="F65" s="27" t="e">
        <f>(#REF!)/1</f>
        <v>#REF!</v>
      </c>
      <c r="G65" s="27" t="e">
        <f>(#REF!)/1</f>
        <v>#REF!</v>
      </c>
      <c r="H65" s="27" t="e">
        <f>(#REF!)/1</f>
        <v>#REF!</v>
      </c>
      <c r="I65" s="27" t="e">
        <f>(#REF!)/1</f>
        <v>#REF!</v>
      </c>
      <c r="J65" s="27" t="e">
        <f>(#REF!)/1</f>
        <v>#REF!</v>
      </c>
      <c r="K65" s="27">
        <v>17244</v>
      </c>
      <c r="L65" s="27">
        <v>10389</v>
      </c>
      <c r="M65" s="27">
        <v>56449</v>
      </c>
      <c r="N65" s="27">
        <v>59688.661739000003</v>
      </c>
      <c r="O65" s="28">
        <v>46215</v>
      </c>
      <c r="P65" s="57"/>
      <c r="Q65" s="57"/>
      <c r="R65" s="57"/>
      <c r="S65" s="57"/>
      <c r="T65" s="57"/>
      <c r="U65" s="57"/>
    </row>
    <row r="66" spans="2:21" x14ac:dyDescent="0.25">
      <c r="B66" s="26" t="s">
        <v>101</v>
      </c>
      <c r="C66" s="27"/>
      <c r="D66" s="27"/>
      <c r="E66" s="27"/>
      <c r="F66" s="27"/>
      <c r="G66" s="27" t="e">
        <f>#REF!</f>
        <v>#REF!</v>
      </c>
      <c r="H66" s="42" t="e">
        <f>#REF!</f>
        <v>#REF!</v>
      </c>
      <c r="I66" s="42" t="e">
        <f>#REF!</f>
        <v>#REF!</v>
      </c>
      <c r="J66" s="42" t="e">
        <f>#REF!</f>
        <v>#REF!</v>
      </c>
      <c r="K66" s="42">
        <v>0</v>
      </c>
      <c r="L66" s="42">
        <v>7968</v>
      </c>
      <c r="M66" s="42">
        <v>4914</v>
      </c>
      <c r="N66" s="42">
        <v>983</v>
      </c>
      <c r="O66" s="43">
        <v>16342</v>
      </c>
      <c r="P66" s="57"/>
      <c r="Q66" s="57"/>
      <c r="R66" s="57"/>
      <c r="S66" s="57"/>
      <c r="T66" s="57"/>
      <c r="U66" s="57"/>
    </row>
    <row r="67" spans="2:21" s="18" customFormat="1" x14ac:dyDescent="0.25">
      <c r="B67" s="58" t="s">
        <v>32</v>
      </c>
      <c r="C67" s="59" t="e">
        <f>SUM(C52:C65)</f>
        <v>#REF!</v>
      </c>
      <c r="D67" s="59" t="e">
        <f>SUM(D52:D65)</f>
        <v>#REF!</v>
      </c>
      <c r="E67" s="59" t="e">
        <f>SUM(E52:E65)</f>
        <v>#REF!</v>
      </c>
      <c r="F67" s="59" t="e">
        <f>SUM(F52:F65)</f>
        <v>#REF!</v>
      </c>
      <c r="G67" s="59" t="e">
        <f t="shared" ref="G67:L67" si="12">SUM(G52:G66)</f>
        <v>#REF!</v>
      </c>
      <c r="H67" s="62" t="e">
        <f t="shared" si="12"/>
        <v>#REF!</v>
      </c>
      <c r="I67" s="62" t="e">
        <f t="shared" si="12"/>
        <v>#REF!</v>
      </c>
      <c r="J67" s="62" t="e">
        <f t="shared" si="12"/>
        <v>#REF!</v>
      </c>
      <c r="K67" s="62">
        <v>807530</v>
      </c>
      <c r="L67" s="62">
        <v>905472</v>
      </c>
      <c r="M67" s="62">
        <v>1377196</v>
      </c>
      <c r="N67" s="62">
        <v>1554844.8508128021</v>
      </c>
      <c r="O67" s="63">
        <v>1625306</v>
      </c>
      <c r="P67" s="25"/>
      <c r="Q67" s="25"/>
      <c r="R67" s="25"/>
      <c r="S67" s="25"/>
      <c r="T67" s="25"/>
    </row>
    <row r="68" spans="2:21" s="21" customFormat="1" x14ac:dyDescent="0.25">
      <c r="C68" s="22"/>
      <c r="D68" s="22"/>
      <c r="E68" s="22"/>
      <c r="F68" s="22"/>
      <c r="G68" s="22"/>
      <c r="H68" s="22"/>
      <c r="I68" s="22"/>
      <c r="J68" s="22"/>
      <c r="K68" s="22"/>
      <c r="L68" s="55"/>
      <c r="M68" s="22"/>
      <c r="N68" s="55"/>
      <c r="O68" s="22"/>
      <c r="P68" s="25"/>
      <c r="Q68" s="25"/>
      <c r="R68" s="25"/>
      <c r="S68" s="25"/>
      <c r="T68" s="25"/>
    </row>
    <row r="69" spans="2:21" x14ac:dyDescent="0.25">
      <c r="C69" s="20"/>
      <c r="D69" s="20"/>
      <c r="E69" s="20"/>
      <c r="F69" s="20"/>
      <c r="G69" s="20"/>
      <c r="H69" s="27"/>
      <c r="L69" s="56"/>
      <c r="M69" s="56"/>
      <c r="N69" s="56"/>
      <c r="O69" s="56"/>
    </row>
    <row r="70" spans="2:21" s="120" customFormat="1" ht="47.25" x14ac:dyDescent="0.25">
      <c r="B70" s="121" t="s">
        <v>72</v>
      </c>
      <c r="C70" s="116">
        <v>39813</v>
      </c>
      <c r="D70" s="116">
        <v>40178</v>
      </c>
      <c r="E70" s="116">
        <v>40543</v>
      </c>
      <c r="F70" s="116">
        <v>40908</v>
      </c>
      <c r="G70" s="116">
        <v>41274</v>
      </c>
      <c r="H70" s="116">
        <v>41639</v>
      </c>
      <c r="I70" s="116">
        <v>42004</v>
      </c>
      <c r="J70" s="117">
        <v>2015</v>
      </c>
      <c r="K70" s="117">
        <v>2016</v>
      </c>
      <c r="L70" s="117">
        <v>2017</v>
      </c>
      <c r="M70" s="117">
        <v>2018</v>
      </c>
      <c r="N70" s="117">
        <v>2019</v>
      </c>
      <c r="O70" s="118">
        <v>2020</v>
      </c>
      <c r="P70" s="119"/>
      <c r="Q70" s="119"/>
      <c r="R70" s="119"/>
      <c r="S70" s="119"/>
      <c r="T70" s="119"/>
    </row>
    <row r="71" spans="2:21" x14ac:dyDescent="0.25"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8"/>
    </row>
    <row r="72" spans="2:21" x14ac:dyDescent="0.25">
      <c r="B72" s="64" t="s">
        <v>68</v>
      </c>
      <c r="C72" s="27" t="e">
        <f>C24+C33+C35+C29</f>
        <v>#REF!</v>
      </c>
      <c r="D72" s="27" t="e">
        <f>D24+D33+D35+D29</f>
        <v>#REF!</v>
      </c>
      <c r="E72" s="27" t="e">
        <f>E24+E33+E35+E29</f>
        <v>#REF!</v>
      </c>
      <c r="F72" s="27" t="e">
        <f>F24+F33+F35+F29</f>
        <v>#REF!</v>
      </c>
      <c r="G72" s="27"/>
      <c r="H72" s="27"/>
      <c r="I72" s="27"/>
      <c r="J72" s="32">
        <v>29458.987991000002</v>
      </c>
      <c r="K72" s="27">
        <v>41294.603084000002</v>
      </c>
      <c r="L72" s="27">
        <v>36064.1518604265</v>
      </c>
      <c r="M72" s="27">
        <v>48638</v>
      </c>
      <c r="N72" s="27">
        <v>33203</v>
      </c>
      <c r="O72" s="33">
        <v>64056</v>
      </c>
    </row>
    <row r="73" spans="2:21" x14ac:dyDescent="0.25">
      <c r="B73" s="65" t="s">
        <v>69</v>
      </c>
      <c r="C73" s="27">
        <v>1812.5689155750008</v>
      </c>
      <c r="D73" s="27">
        <v>7773.9581716499997</v>
      </c>
      <c r="E73" s="27">
        <v>22182.203148000001</v>
      </c>
      <c r="F73" s="27">
        <v>474.478836</v>
      </c>
      <c r="G73" s="27"/>
      <c r="H73" s="27"/>
      <c r="I73" s="27"/>
      <c r="J73" s="32">
        <v>-7242</v>
      </c>
      <c r="K73" s="32">
        <v>-28781</v>
      </c>
      <c r="L73" s="32">
        <v>-2217</v>
      </c>
      <c r="M73" s="32">
        <v>-13931.01348</v>
      </c>
      <c r="N73" s="32">
        <v>105607</v>
      </c>
      <c r="O73" s="33">
        <v>2266</v>
      </c>
    </row>
    <row r="74" spans="2:21" x14ac:dyDescent="0.25">
      <c r="B74" s="65" t="s">
        <v>105</v>
      </c>
      <c r="C74" s="27"/>
      <c r="D74" s="27"/>
      <c r="E74" s="27"/>
      <c r="F74" s="27"/>
      <c r="G74" s="27"/>
      <c r="H74" s="27"/>
      <c r="I74" s="27"/>
      <c r="J74" s="32">
        <v>-48349.353074999999</v>
      </c>
      <c r="K74" s="32">
        <v>-58937.409806000003</v>
      </c>
      <c r="L74" s="32">
        <v>-317513.73531900003</v>
      </c>
      <c r="M74" s="32">
        <v>-389354.97212599998</v>
      </c>
      <c r="N74" s="32">
        <v>-156225.40656</v>
      </c>
      <c r="O74" s="33">
        <v>-161996</v>
      </c>
    </row>
    <row r="75" spans="2:21" x14ac:dyDescent="0.25">
      <c r="B75" s="65" t="s">
        <v>106</v>
      </c>
      <c r="C75" s="27"/>
      <c r="D75" s="27"/>
      <c r="E75" s="27"/>
      <c r="F75" s="27"/>
      <c r="G75" s="27"/>
      <c r="H75" s="27"/>
      <c r="I75" s="27"/>
      <c r="J75" s="32">
        <v>-18343.732647000001</v>
      </c>
      <c r="K75" s="32">
        <v>-17703.899624000001</v>
      </c>
      <c r="L75" s="32">
        <v>-18474.430498999998</v>
      </c>
      <c r="M75" s="32">
        <v>-21278.57589</v>
      </c>
      <c r="N75" s="32">
        <v>-53065</v>
      </c>
      <c r="O75" s="33">
        <v>-30917</v>
      </c>
    </row>
    <row r="76" spans="2:21" x14ac:dyDescent="0.25">
      <c r="B76" s="65" t="s">
        <v>107</v>
      </c>
      <c r="C76" s="27"/>
      <c r="D76" s="27"/>
      <c r="E76" s="27"/>
      <c r="F76" s="27"/>
      <c r="G76" s="27"/>
      <c r="H76" s="27"/>
      <c r="I76" s="27"/>
      <c r="J76" s="32">
        <v>37098.140307000001</v>
      </c>
      <c r="K76" s="32">
        <v>47108.766862999997</v>
      </c>
      <c r="L76" s="32">
        <v>83043.409457999995</v>
      </c>
      <c r="M76" s="32">
        <v>145928.796267</v>
      </c>
      <c r="N76" s="32">
        <v>125606</v>
      </c>
      <c r="O76" s="33">
        <v>77105</v>
      </c>
    </row>
    <row r="77" spans="2:21" x14ac:dyDescent="0.25">
      <c r="B77" s="65" t="s">
        <v>108</v>
      </c>
      <c r="C77" s="27"/>
      <c r="D77" s="27"/>
      <c r="E77" s="27"/>
      <c r="F77" s="27"/>
      <c r="G77" s="27"/>
      <c r="H77" s="27"/>
      <c r="I77" s="27"/>
      <c r="J77" s="32">
        <v>10190.493955</v>
      </c>
      <c r="K77" s="32">
        <v>13256.897467000001</v>
      </c>
      <c r="L77" s="32">
        <v>215448.15451600001</v>
      </c>
      <c r="M77" s="32">
        <v>214872.178743</v>
      </c>
      <c r="N77" s="32">
        <v>646.92443600000001</v>
      </c>
      <c r="O77" s="33">
        <v>13832</v>
      </c>
    </row>
    <row r="78" spans="2:21" x14ac:dyDescent="0.25">
      <c r="B78" s="65" t="s">
        <v>109</v>
      </c>
      <c r="C78" s="27"/>
      <c r="D78" s="27"/>
      <c r="E78" s="27"/>
      <c r="F78" s="27"/>
      <c r="G78" s="27"/>
      <c r="H78" s="27"/>
      <c r="I78" s="27"/>
      <c r="J78" s="27"/>
      <c r="K78" s="32"/>
      <c r="L78" s="32"/>
      <c r="M78" s="32"/>
      <c r="N78" s="32"/>
      <c r="O78" s="33"/>
    </row>
    <row r="79" spans="2:21" s="18" customFormat="1" x14ac:dyDescent="0.25">
      <c r="B79" s="38" t="s">
        <v>110</v>
      </c>
      <c r="C79" s="39" t="e">
        <f>C72-C73-#REF!</f>
        <v>#REF!</v>
      </c>
      <c r="D79" s="40" t="e">
        <f>D72-D73-#REF!</f>
        <v>#REF!</v>
      </c>
      <c r="E79" s="40" t="e">
        <f>E72-E73-#REF!</f>
        <v>#REF!</v>
      </c>
      <c r="F79" s="40" t="e">
        <f>F72-F73-#REF!</f>
        <v>#REF!</v>
      </c>
      <c r="G79" s="40"/>
      <c r="H79" s="40"/>
      <c r="I79" s="40"/>
      <c r="J79" s="40">
        <f>J72+SUM(J73:J78)</f>
        <v>2812.5365309999979</v>
      </c>
      <c r="K79" s="40">
        <v>-3762.0420160000067</v>
      </c>
      <c r="L79" s="40">
        <v>-3649.4499835735478</v>
      </c>
      <c r="M79" s="40">
        <v>-15125.586486000015</v>
      </c>
      <c r="N79" s="40">
        <v>55772.517875999998</v>
      </c>
      <c r="O79" s="41">
        <v>-35654</v>
      </c>
      <c r="P79" s="25"/>
      <c r="Q79" s="25"/>
      <c r="R79" s="25"/>
      <c r="S79" s="25"/>
      <c r="T79" s="25"/>
    </row>
    <row r="80" spans="2:21" x14ac:dyDescent="0.25"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33"/>
    </row>
    <row r="81" spans="2:20" x14ac:dyDescent="0.25">
      <c r="B81" s="66" t="s">
        <v>111</v>
      </c>
      <c r="C81" s="27"/>
      <c r="D81" s="27"/>
      <c r="E81" s="27"/>
      <c r="F81" s="27"/>
      <c r="G81" s="27"/>
      <c r="H81" s="27"/>
      <c r="I81" s="27"/>
      <c r="J81" s="27">
        <v>12360.051953</v>
      </c>
      <c r="K81" s="27">
        <v>15172.049759</v>
      </c>
      <c r="L81" s="27">
        <v>11409.472527</v>
      </c>
      <c r="M81" s="27">
        <v>7760.0225434264521</v>
      </c>
      <c r="N81" s="27">
        <v>-7365.5639425735626</v>
      </c>
      <c r="O81" s="33">
        <v>48406.953933426434</v>
      </c>
    </row>
    <row r="82" spans="2:20" x14ac:dyDescent="0.25">
      <c r="B82" s="26" t="s">
        <v>112</v>
      </c>
      <c r="C82" s="27"/>
      <c r="D82" s="27"/>
      <c r="E82" s="27"/>
      <c r="F82" s="27"/>
      <c r="G82" s="27"/>
      <c r="H82" s="27"/>
      <c r="I82" s="27"/>
      <c r="J82" s="27">
        <f t="shared" ref="J82:O82" si="13">+J81+J79</f>
        <v>15172.588483999998</v>
      </c>
      <c r="K82" s="27">
        <v>11410.007742999993</v>
      </c>
      <c r="L82" s="27">
        <v>7760.0225434264521</v>
      </c>
      <c r="M82" s="27">
        <v>-7365.5639425735626</v>
      </c>
      <c r="N82" s="27">
        <v>48406.953933426434</v>
      </c>
      <c r="O82" s="33">
        <v>12752.953933426434</v>
      </c>
    </row>
    <row r="83" spans="2:20" x14ac:dyDescent="0.25"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33"/>
    </row>
    <row r="84" spans="2:20" s="18" customFormat="1" x14ac:dyDescent="0.25">
      <c r="B84" s="67" t="s">
        <v>113</v>
      </c>
      <c r="C84" s="62" t="e">
        <f>(Ratio!D36)/1</f>
        <v>#REF!</v>
      </c>
      <c r="D84" s="62" t="e">
        <f>(Ratio!E36)/1</f>
        <v>#REF!</v>
      </c>
      <c r="E84" s="62" t="e">
        <f>(Ratio!F36)/1</f>
        <v>#REF!</v>
      </c>
      <c r="F84" s="62" t="e">
        <f>(Ratio!G36)/1</f>
        <v>#REF!</v>
      </c>
      <c r="G84" s="62"/>
      <c r="H84" s="62"/>
      <c r="I84" s="62"/>
      <c r="J84" s="62" t="e">
        <f>J58+J65-J48</f>
        <v>#REF!</v>
      </c>
      <c r="K84" s="62">
        <v>248513</v>
      </c>
      <c r="L84" s="62">
        <v>301346</v>
      </c>
      <c r="M84" s="62">
        <v>443745</v>
      </c>
      <c r="N84" s="62">
        <v>459016.20323235006</v>
      </c>
      <c r="O84" s="63">
        <v>539371</v>
      </c>
      <c r="P84" s="25"/>
      <c r="Q84" s="25"/>
      <c r="R84" s="25"/>
      <c r="S84" s="25"/>
      <c r="T84" s="25"/>
    </row>
    <row r="85" spans="2:20" x14ac:dyDescent="0.25">
      <c r="H85" s="56"/>
      <c r="L85" s="56"/>
      <c r="M85" s="56"/>
      <c r="N85" s="56"/>
      <c r="O85" s="56"/>
      <c r="P85" s="25"/>
    </row>
    <row r="86" spans="2:20" s="120" customFormat="1" ht="31.5" x14ac:dyDescent="0.25">
      <c r="B86" s="121" t="s">
        <v>119</v>
      </c>
      <c r="C86" s="123">
        <v>2008</v>
      </c>
      <c r="D86" s="123">
        <v>2009</v>
      </c>
      <c r="E86" s="123">
        <v>2010</v>
      </c>
      <c r="F86" s="123">
        <v>2011</v>
      </c>
      <c r="G86" s="116">
        <v>41274</v>
      </c>
      <c r="H86" s="116">
        <v>41639</v>
      </c>
      <c r="I86" s="116">
        <v>42004</v>
      </c>
      <c r="J86" s="117">
        <v>2015</v>
      </c>
      <c r="K86" s="117">
        <v>2016</v>
      </c>
      <c r="L86" s="117">
        <v>2017</v>
      </c>
      <c r="M86" s="117">
        <v>2018</v>
      </c>
      <c r="N86" s="117">
        <v>2019</v>
      </c>
      <c r="O86" s="118">
        <v>2020</v>
      </c>
      <c r="P86" s="119"/>
      <c r="Q86" s="119"/>
      <c r="R86" s="119"/>
      <c r="S86" s="119"/>
      <c r="T86" s="119"/>
    </row>
    <row r="87" spans="2:20" x14ac:dyDescent="0.25">
      <c r="B87" s="26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8"/>
    </row>
    <row r="88" spans="2:20" x14ac:dyDescent="0.25">
      <c r="B88" s="30" t="s">
        <v>63</v>
      </c>
      <c r="C88" s="27"/>
      <c r="D88" s="68"/>
      <c r="E88" s="68"/>
      <c r="F88" s="68" t="e">
        <f>((F5-E5)/E5)*100</f>
        <v>#REF!</v>
      </c>
      <c r="G88" s="68" t="e">
        <f>((G5-F5)/F5)*100</f>
        <v>#REF!</v>
      </c>
      <c r="H88" s="68" t="e">
        <f>((H5-G5)/G5)*100</f>
        <v>#REF!</v>
      </c>
      <c r="I88" s="68" t="e">
        <f>((I5-H5)/H5)*100</f>
        <v>#REF!</v>
      </c>
      <c r="J88" s="68" t="e">
        <f>((J5-I5)/I5)*100</f>
        <v>#REF!</v>
      </c>
      <c r="K88" s="68">
        <v>1.3571803995722753</v>
      </c>
      <c r="L88" s="68">
        <v>28.47589160385877</v>
      </c>
      <c r="M88" s="68">
        <v>18.926134953386363</v>
      </c>
      <c r="N88" s="68">
        <v>-0.58531853665101996</v>
      </c>
      <c r="O88" s="69">
        <v>1.8018641634398258</v>
      </c>
    </row>
    <row r="89" spans="2:20" hidden="1" x14ac:dyDescent="0.25">
      <c r="B89" s="30" t="s">
        <v>24</v>
      </c>
      <c r="C89" s="27"/>
      <c r="D89" s="68"/>
      <c r="E89" s="68"/>
      <c r="F89" s="68" t="e">
        <f>((F6-E6)/E6)*100</f>
        <v>#REF!</v>
      </c>
      <c r="G89" s="70" t="s">
        <v>103</v>
      </c>
      <c r="H89" s="70" t="s">
        <v>103</v>
      </c>
      <c r="I89" s="70" t="s">
        <v>103</v>
      </c>
      <c r="J89" s="70" t="s">
        <v>103</v>
      </c>
      <c r="K89" s="70" t="s">
        <v>103</v>
      </c>
      <c r="L89" s="70" t="s">
        <v>103</v>
      </c>
      <c r="M89" s="70" t="s">
        <v>103</v>
      </c>
      <c r="N89" s="70" t="s">
        <v>103</v>
      </c>
      <c r="O89" s="71" t="s">
        <v>103</v>
      </c>
    </row>
    <row r="90" spans="2:20" hidden="1" x14ac:dyDescent="0.25">
      <c r="B90" s="30" t="s">
        <v>25</v>
      </c>
      <c r="C90" s="27"/>
      <c r="D90" s="68"/>
      <c r="E90" s="68"/>
      <c r="F90" s="68" t="e">
        <f>((F7-E7)/E7)*100</f>
        <v>#REF!</v>
      </c>
      <c r="G90" s="70" t="s">
        <v>103</v>
      </c>
      <c r="H90" s="70" t="s">
        <v>103</v>
      </c>
      <c r="I90" s="70" t="s">
        <v>103</v>
      </c>
      <c r="J90" s="70" t="s">
        <v>103</v>
      </c>
      <c r="K90" s="70" t="s">
        <v>103</v>
      </c>
      <c r="L90" s="70" t="s">
        <v>103</v>
      </c>
      <c r="M90" s="70" t="s">
        <v>103</v>
      </c>
      <c r="N90" s="70" t="s">
        <v>103</v>
      </c>
      <c r="O90" s="71" t="s">
        <v>103</v>
      </c>
    </row>
    <row r="91" spans="2:20" hidden="1" x14ac:dyDescent="0.25">
      <c r="B91" s="31" t="s">
        <v>102</v>
      </c>
      <c r="C91" s="27"/>
      <c r="D91" s="68"/>
      <c r="E91" s="68"/>
      <c r="F91" s="68"/>
      <c r="G91" s="70" t="s">
        <v>103</v>
      </c>
      <c r="H91" s="68" t="e">
        <f>((H8-G8)/G8)*100</f>
        <v>#REF!</v>
      </c>
      <c r="I91" s="68" t="e">
        <f>((I8-H8)/H8)*100</f>
        <v>#REF!</v>
      </c>
      <c r="J91" s="70" t="s">
        <v>103</v>
      </c>
      <c r="K91" s="68">
        <v>-100</v>
      </c>
      <c r="L91" s="70" t="s">
        <v>103</v>
      </c>
      <c r="M91" s="72" t="s">
        <v>104</v>
      </c>
      <c r="N91" s="72" t="s">
        <v>104</v>
      </c>
      <c r="O91" s="73" t="s">
        <v>104</v>
      </c>
    </row>
    <row r="92" spans="2:20" x14ac:dyDescent="0.25">
      <c r="B92" s="30" t="s">
        <v>26</v>
      </c>
      <c r="C92" s="27"/>
      <c r="D92" s="68"/>
      <c r="E92" s="68"/>
      <c r="F92" s="68" t="e">
        <f>((F9-E9)/E9)*100</f>
        <v>#REF!</v>
      </c>
      <c r="G92" s="68" t="e">
        <f>((G9-F9)/F9)*100</f>
        <v>#REF!</v>
      </c>
      <c r="H92" s="68" t="e">
        <f>((H9-G9)/G9)*100</f>
        <v>#REF!</v>
      </c>
      <c r="I92" s="68" t="e">
        <f>((I9-H9)/H9)*100</f>
        <v>#REF!</v>
      </c>
      <c r="J92" s="68" t="e">
        <f>((J9-I9)/I9)*100</f>
        <v>#REF!</v>
      </c>
      <c r="K92" s="68">
        <v>272.84067446662078</v>
      </c>
      <c r="L92" s="68">
        <v>-44.368813309028823</v>
      </c>
      <c r="M92" s="68">
        <v>-3.8780588967233514</v>
      </c>
      <c r="N92" s="68">
        <v>103.71406066450916</v>
      </c>
      <c r="O92" s="69">
        <v>-36.164940198742485</v>
      </c>
    </row>
    <row r="93" spans="2:20" x14ac:dyDescent="0.25">
      <c r="B93" s="30" t="s">
        <v>59</v>
      </c>
      <c r="C93" s="27"/>
      <c r="D93" s="68"/>
      <c r="E93" s="68"/>
      <c r="F93" s="68" t="e">
        <f>((F10-E10)/E10)*100</f>
        <v>#REF!</v>
      </c>
      <c r="G93" s="68" t="e">
        <f>((G10-F10)/F10)*100</f>
        <v>#REF!</v>
      </c>
      <c r="H93" s="68" t="e">
        <f>((H10-G10)/G10)*100</f>
        <v>#REF!</v>
      </c>
      <c r="I93" s="68" t="e">
        <f>((I10-H10)/H10)*100</f>
        <v>#REF!</v>
      </c>
      <c r="J93" s="68" t="e">
        <f>((J10-I10)/I10)*100</f>
        <v>#REF!</v>
      </c>
      <c r="K93" s="68">
        <v>4.6710021051003103</v>
      </c>
      <c r="L93" s="68">
        <v>20.143526021019515</v>
      </c>
      <c r="M93" s="68">
        <v>17.72688029841369</v>
      </c>
      <c r="N93" s="68">
        <v>3.9178657089649023</v>
      </c>
      <c r="O93" s="69">
        <v>-1.4167580704644012</v>
      </c>
    </row>
    <row r="94" spans="2:20" hidden="1" x14ac:dyDescent="0.25">
      <c r="B94" s="30" t="s">
        <v>15</v>
      </c>
      <c r="C94" s="27"/>
      <c r="D94" s="68"/>
      <c r="E94" s="68"/>
      <c r="F94" s="68" t="e">
        <f>((F12-E12)/E12)*100</f>
        <v>#REF!</v>
      </c>
      <c r="G94" s="70" t="s">
        <v>103</v>
      </c>
      <c r="H94" s="70" t="s">
        <v>103</v>
      </c>
      <c r="I94" s="70" t="s">
        <v>103</v>
      </c>
      <c r="J94" s="70" t="s">
        <v>103</v>
      </c>
      <c r="K94" s="70" t="s">
        <v>103</v>
      </c>
      <c r="L94" s="70" t="s">
        <v>103</v>
      </c>
      <c r="M94" s="70" t="s">
        <v>103</v>
      </c>
      <c r="N94" s="70" t="s">
        <v>103</v>
      </c>
      <c r="O94" s="71" t="s">
        <v>103</v>
      </c>
    </row>
    <row r="95" spans="2:20" x14ac:dyDescent="0.25">
      <c r="B95" s="30" t="s">
        <v>16</v>
      </c>
      <c r="C95" s="27"/>
      <c r="D95" s="68"/>
      <c r="E95" s="68"/>
      <c r="F95" s="68" t="e">
        <f>((F13-E13)/E13)*100</f>
        <v>#REF!</v>
      </c>
      <c r="G95" s="68" t="e">
        <f>((G13-F13)/F13)*100</f>
        <v>#REF!</v>
      </c>
      <c r="H95" s="68" t="e">
        <f>((H13-G13)/G13)*100</f>
        <v>#REF!</v>
      </c>
      <c r="I95" s="68" t="e">
        <f>((I13-H13)/H13)*100</f>
        <v>#REF!</v>
      </c>
      <c r="J95" s="68" t="e">
        <f>((J13-I13)/I13)*100</f>
        <v>#REF!</v>
      </c>
      <c r="K95" s="68">
        <v>-16.284665273534088</v>
      </c>
      <c r="L95" s="68">
        <v>38.196771851660316</v>
      </c>
      <c r="M95" s="68">
        <v>16.901864551924643</v>
      </c>
      <c r="N95" s="68">
        <v>7.152087627733188</v>
      </c>
      <c r="O95" s="69">
        <v>-8.4372523030399211</v>
      </c>
    </row>
    <row r="96" spans="2:20" x14ac:dyDescent="0.25">
      <c r="B96" s="30" t="s">
        <v>17</v>
      </c>
      <c r="C96" s="27"/>
      <c r="D96" s="68"/>
      <c r="E96" s="68"/>
      <c r="F96" s="68" t="e">
        <f>((F14-E14)/E14)*100</f>
        <v>#REF!</v>
      </c>
      <c r="G96" s="68" t="e">
        <f>((G14-F14)/F14)*100</f>
        <v>#REF!</v>
      </c>
      <c r="H96" s="68" t="e">
        <f>((H14-G14)/G14)*100</f>
        <v>#REF!</v>
      </c>
      <c r="I96" s="68" t="e">
        <f>((I14-H14)/H14)*100</f>
        <v>#REF!</v>
      </c>
      <c r="J96" s="68" t="e">
        <f>((J14-I14)/I14)*100</f>
        <v>#REF!</v>
      </c>
      <c r="K96" s="68">
        <v>14.272858171346293</v>
      </c>
      <c r="L96" s="68">
        <v>72.168845487478336</v>
      </c>
      <c r="M96" s="68">
        <v>40.499496843838621</v>
      </c>
      <c r="N96" s="68">
        <v>-33.707630283891127</v>
      </c>
      <c r="O96" s="69">
        <v>29.690244385541426</v>
      </c>
    </row>
    <row r="97" spans="2:20" x14ac:dyDescent="0.25">
      <c r="B97" s="30" t="s">
        <v>18</v>
      </c>
      <c r="C97" s="27"/>
      <c r="D97" s="68"/>
      <c r="E97" s="68"/>
      <c r="F97" s="68" t="e">
        <f>((F15-E15)/E15)*100</f>
        <v>#REF!</v>
      </c>
      <c r="G97" s="68" t="e">
        <f>((G15-F15)/F15)*100</f>
        <v>#REF!</v>
      </c>
      <c r="H97" s="68" t="e">
        <f>((H15-G15)/G15)*100</f>
        <v>#REF!</v>
      </c>
      <c r="I97" s="68" t="e">
        <f>((I15-H15)/H15)*100</f>
        <v>#REF!</v>
      </c>
      <c r="J97" s="68" t="e">
        <f>((J15-I15)/I15)*100</f>
        <v>#REF!</v>
      </c>
      <c r="K97" s="68">
        <v>26.349206349206352</v>
      </c>
      <c r="L97" s="68">
        <v>-1.5075376884422109</v>
      </c>
      <c r="M97" s="68">
        <v>38.520408163265309</v>
      </c>
      <c r="N97" s="68">
        <v>23.881113351749548</v>
      </c>
      <c r="O97" s="69">
        <v>-45.7018172098824</v>
      </c>
    </row>
    <row r="98" spans="2:20" x14ac:dyDescent="0.25">
      <c r="B98" s="30" t="s">
        <v>19</v>
      </c>
      <c r="C98" s="27"/>
      <c r="D98" s="68"/>
      <c r="E98" s="68"/>
      <c r="F98" s="68" t="e">
        <f>((F16-E16)/E16)*100</f>
        <v>#REF!</v>
      </c>
      <c r="G98" s="68" t="e">
        <f>((G16-F16)/F16)*100</f>
        <v>#REF!</v>
      </c>
      <c r="H98" s="68" t="e">
        <f>((H16-G16)/G16)*100</f>
        <v>#REF!</v>
      </c>
      <c r="I98" s="68" t="e">
        <f>((I16-H16)/H16)*100</f>
        <v>#REF!</v>
      </c>
      <c r="J98" s="68" t="e">
        <f>((J16-I16)/I16)*100</f>
        <v>#REF!</v>
      </c>
      <c r="K98" s="68">
        <v>34.827603363351415</v>
      </c>
      <c r="L98" s="68">
        <v>22.189010664600168</v>
      </c>
      <c r="M98" s="68">
        <v>16.039502295240396</v>
      </c>
      <c r="N98" s="68">
        <v>-0.26225177367722219</v>
      </c>
      <c r="O98" s="69">
        <v>1.6563882534080678</v>
      </c>
    </row>
    <row r="99" spans="2:20" x14ac:dyDescent="0.25">
      <c r="B99" s="30" t="s">
        <v>21</v>
      </c>
      <c r="C99" s="27"/>
      <c r="D99" s="68"/>
      <c r="E99" s="68"/>
      <c r="F99" s="68" t="e">
        <f>((F19-E19)/E19)*100</f>
        <v>#REF!</v>
      </c>
      <c r="G99" s="68" t="e">
        <f>((G19-F19)/F19)*100</f>
        <v>#REF!</v>
      </c>
      <c r="H99" s="68" t="e">
        <f>((H19-G19)/G19)*100</f>
        <v>#REF!</v>
      </c>
      <c r="I99" s="68" t="e">
        <f>((I19-H19)/H19)*100</f>
        <v>#REF!</v>
      </c>
      <c r="J99" s="68" t="e">
        <f>((J19-I19)/I19)*100</f>
        <v>#REF!</v>
      </c>
      <c r="K99" s="68">
        <v>87.045980480933693</v>
      </c>
      <c r="L99" s="68">
        <v>-46.211774831231004</v>
      </c>
      <c r="M99" s="68">
        <v>-34.421721086054305</v>
      </c>
      <c r="N99" s="68">
        <v>224.13966153259625</v>
      </c>
      <c r="O99" s="69">
        <v>-41.993723103586596</v>
      </c>
    </row>
    <row r="100" spans="2:20" x14ac:dyDescent="0.25">
      <c r="B100" s="30" t="s">
        <v>58</v>
      </c>
      <c r="C100" s="27"/>
      <c r="D100" s="68"/>
      <c r="E100" s="68"/>
      <c r="F100" s="68" t="e">
        <f>((F20-E20)/E20)*100</f>
        <v>#REF!</v>
      </c>
      <c r="G100" s="68" t="e">
        <f>((G20-F20)/F20)*100</f>
        <v>#REF!</v>
      </c>
      <c r="H100" s="68" t="e">
        <f>((H20-G20)/G20)*100</f>
        <v>#REF!</v>
      </c>
      <c r="I100" s="68" t="e">
        <f>((I20-H20)/H20)*100</f>
        <v>#REF!</v>
      </c>
      <c r="J100" s="68" t="e">
        <f>((J20-I20)/I20)*100</f>
        <v>#REF!</v>
      </c>
      <c r="K100" s="68">
        <v>13.344628396856947</v>
      </c>
      <c r="L100" s="68">
        <v>23.310421129446105</v>
      </c>
      <c r="M100" s="68">
        <v>22.491815170807602</v>
      </c>
      <c r="N100" s="68">
        <v>-14.945309346923215</v>
      </c>
      <c r="O100" s="69">
        <v>25.055501896941379</v>
      </c>
    </row>
    <row r="101" spans="2:20" x14ac:dyDescent="0.25">
      <c r="B101" s="30" t="s">
        <v>23</v>
      </c>
      <c r="C101" s="27"/>
      <c r="D101" s="68"/>
      <c r="E101" s="68"/>
      <c r="F101" s="68" t="e">
        <f>((F23-E23)/E23)*100</f>
        <v>#REF!</v>
      </c>
      <c r="G101" s="68" t="e">
        <f>((G23-F23)/F23)*100</f>
        <v>#REF!</v>
      </c>
      <c r="H101" s="68" t="e">
        <f>((H23-G23)/G23)*100</f>
        <v>#REF!</v>
      </c>
      <c r="I101" s="68" t="e">
        <f>((I23-H23)/H23)*100</f>
        <v>#REF!</v>
      </c>
      <c r="J101" s="68" t="e">
        <f>((J23-I23)/I23)*100</f>
        <v>#REF!</v>
      </c>
      <c r="K101" s="68">
        <v>8.9451913133402261</v>
      </c>
      <c r="L101" s="68">
        <v>69.883127669672518</v>
      </c>
      <c r="M101" s="68">
        <v>-3.3647046498227722</v>
      </c>
      <c r="N101" s="68">
        <v>4.1136334652356155</v>
      </c>
      <c r="O101" s="69">
        <v>3.2459729585825796</v>
      </c>
    </row>
    <row r="102" spans="2:20" x14ac:dyDescent="0.25">
      <c r="B102" s="74" t="s">
        <v>60</v>
      </c>
      <c r="C102" s="75"/>
      <c r="D102" s="76"/>
      <c r="E102" s="76"/>
      <c r="F102" s="76" t="e">
        <f>((F24-E24)/E24)*100</f>
        <v>#REF!</v>
      </c>
      <c r="G102" s="76" t="e">
        <f>((G24-F24)/F24)*100</f>
        <v>#REF!</v>
      </c>
      <c r="H102" s="76" t="e">
        <f>((H24-G24)/G24)*100</f>
        <v>#REF!</v>
      </c>
      <c r="I102" s="76" t="e">
        <f>((I24-H24)/H24)*100</f>
        <v>#REF!</v>
      </c>
      <c r="J102" s="76" t="e">
        <f>((J24-I24)/I24)*100</f>
        <v>#REF!</v>
      </c>
      <c r="K102" s="76">
        <v>16.437578098375553</v>
      </c>
      <c r="L102" s="76">
        <v>-7.3248780487804881</v>
      </c>
      <c r="M102" s="76">
        <v>53.669782718544724</v>
      </c>
      <c r="N102" s="76">
        <v>-29.397172432076989</v>
      </c>
      <c r="O102" s="77">
        <v>49.44241471638022</v>
      </c>
    </row>
    <row r="103" spans="2:20" x14ac:dyDescent="0.25">
      <c r="B103" s="30" t="s">
        <v>22</v>
      </c>
      <c r="C103" s="27"/>
      <c r="D103" s="68"/>
      <c r="E103" s="68"/>
      <c r="F103" s="68" t="e">
        <f>((F27-E27)/E27)*100</f>
        <v>#REF!</v>
      </c>
      <c r="G103" s="68" t="e">
        <f>((G27-F27)/F27)*100</f>
        <v>#REF!</v>
      </c>
      <c r="H103" s="68" t="e">
        <f>((H27-G27)/G27)*100</f>
        <v>#REF!</v>
      </c>
      <c r="I103" s="68" t="e">
        <f>((I27-H27)/H27)*100</f>
        <v>#REF!</v>
      </c>
      <c r="J103" s="68" t="e">
        <f>((J27-I27)/I27)*100</f>
        <v>#REF!</v>
      </c>
      <c r="K103" s="68">
        <v>-10.543926225160158</v>
      </c>
      <c r="L103" s="68">
        <v>12.087761711444601</v>
      </c>
      <c r="M103" s="68">
        <v>73.690636063972647</v>
      </c>
      <c r="N103" s="68">
        <v>6.4915894332372677</v>
      </c>
      <c r="O103" s="69">
        <v>20.017578354922517</v>
      </c>
    </row>
    <row r="104" spans="2:20" x14ac:dyDescent="0.25">
      <c r="B104" s="30" t="s">
        <v>27</v>
      </c>
      <c r="C104" s="27"/>
      <c r="D104" s="68"/>
      <c r="E104" s="68"/>
      <c r="F104" s="68" t="e">
        <f>((F28-E28)/E28)*100</f>
        <v>#REF!</v>
      </c>
      <c r="G104" s="68" t="e">
        <f>((G28-F28)/F28)*100</f>
        <v>#REF!</v>
      </c>
      <c r="H104" s="68" t="e">
        <f>((H28-G28)/G28)*100</f>
        <v>#REF!</v>
      </c>
      <c r="I104" s="68" t="e">
        <f>((I28-H28)/H28)*100</f>
        <v>#REF!</v>
      </c>
      <c r="J104" s="68" t="e">
        <f>((J28-I28)/I28)*100</f>
        <v>#REF!</v>
      </c>
      <c r="K104" s="68">
        <v>106.45355850422196</v>
      </c>
      <c r="L104" s="68">
        <v>442.53578732106337</v>
      </c>
      <c r="M104" s="68">
        <v>-58.295191427494487</v>
      </c>
      <c r="N104" s="68">
        <v>46.941593802453198</v>
      </c>
      <c r="O104" s="69">
        <v>-10.40914967418964</v>
      </c>
    </row>
    <row r="105" spans="2:20" x14ac:dyDescent="0.25">
      <c r="B105" s="74" t="s">
        <v>29</v>
      </c>
      <c r="C105" s="75"/>
      <c r="D105" s="76"/>
      <c r="E105" s="76"/>
      <c r="F105" s="76" t="e">
        <f>((F30-E30)/E30)*100</f>
        <v>#REF!</v>
      </c>
      <c r="G105" s="76" t="e">
        <f>((G30-F30)/F30)*100</f>
        <v>#REF!</v>
      </c>
      <c r="H105" s="76" t="e">
        <f>((H30-G30)/G30)*100</f>
        <v>#REF!</v>
      </c>
      <c r="I105" s="76" t="e">
        <f>((I30-H30)/H30)*100</f>
        <v>#REF!</v>
      </c>
      <c r="J105" s="76" t="e">
        <f>((J30-I30)/I30)*100</f>
        <v>#REF!</v>
      </c>
      <c r="K105" s="76">
        <v>54.729282812057065</v>
      </c>
      <c r="L105" s="76">
        <v>26.699236641221376</v>
      </c>
      <c r="M105" s="76">
        <v>-8.2975851930399571</v>
      </c>
      <c r="N105" s="76">
        <v>-54.114643738666615</v>
      </c>
      <c r="O105" s="77">
        <v>87.029238396991218</v>
      </c>
    </row>
    <row r="106" spans="2:20" x14ac:dyDescent="0.25">
      <c r="B106" s="30" t="s">
        <v>61</v>
      </c>
      <c r="C106" s="27"/>
      <c r="D106" s="68"/>
      <c r="E106" s="68"/>
      <c r="F106" s="68" t="e">
        <f>((F33-E33)/E33)*100</f>
        <v>#REF!</v>
      </c>
      <c r="G106" s="68" t="e">
        <f>((G33-F33)/F33)*100</f>
        <v>#REF!</v>
      </c>
      <c r="H106" s="68" t="e">
        <f>((H33-G33)/G33)*100</f>
        <v>#REF!</v>
      </c>
      <c r="I106" s="68" t="e">
        <f>((I33-H33)/H33)*100</f>
        <v>#REF!</v>
      </c>
      <c r="J106" s="68" t="e">
        <f>((J33-I33)/I33)*100</f>
        <v>#REF!</v>
      </c>
      <c r="K106" s="68">
        <v>13.571661414756059</v>
      </c>
      <c r="L106" s="68">
        <v>-35.218140068886342</v>
      </c>
      <c r="M106" s="68">
        <v>82.395510264362727</v>
      </c>
      <c r="N106" s="68">
        <v>23.201495748987853</v>
      </c>
      <c r="O106" s="69">
        <v>-60.829120605755826</v>
      </c>
    </row>
    <row r="107" spans="2:20" x14ac:dyDescent="0.25">
      <c r="B107" s="30" t="s">
        <v>64</v>
      </c>
      <c r="C107" s="27"/>
      <c r="D107" s="68"/>
      <c r="E107" s="68"/>
      <c r="F107" s="68" t="e">
        <f>((F34-E34)/E34)*100</f>
        <v>#REF!</v>
      </c>
      <c r="G107" s="68" t="e">
        <f>((G34-F34)/F34)*100</f>
        <v>#REF!</v>
      </c>
      <c r="H107" s="68" t="e">
        <f>((H34-G34)/G34)*100</f>
        <v>#REF!</v>
      </c>
      <c r="I107" s="68" t="e">
        <f>((I34-H34)/H34)*100</f>
        <v>#REF!</v>
      </c>
      <c r="J107" s="68" t="e">
        <f>((J34-I34)/I34)*100</f>
        <v>#REF!</v>
      </c>
      <c r="K107" s="68">
        <v>-57.126458771762003</v>
      </c>
      <c r="L107" s="68">
        <v>31.011810544259099</v>
      </c>
      <c r="M107" s="68">
        <v>-219.90822449699965</v>
      </c>
      <c r="N107" s="68">
        <v>-5.1817396336753685</v>
      </c>
      <c r="O107" s="69">
        <v>2.5766372268101008</v>
      </c>
    </row>
    <row r="108" spans="2:20" x14ac:dyDescent="0.25">
      <c r="B108" s="30" t="s">
        <v>62</v>
      </c>
      <c r="C108" s="27"/>
      <c r="D108" s="68"/>
      <c r="E108" s="68"/>
      <c r="F108" s="68" t="e">
        <f>((F35-E35)/E35)*100</f>
        <v>#REF!</v>
      </c>
      <c r="G108" s="68" t="e">
        <f>((G35-F35)/F35)*100</f>
        <v>#REF!</v>
      </c>
      <c r="H108" s="68" t="e">
        <f>((H35-G35)/G35)*100</f>
        <v>#REF!</v>
      </c>
      <c r="I108" s="68" t="e">
        <f>((I35-H35)/H35)*100</f>
        <v>#REF!</v>
      </c>
      <c r="J108" s="68" t="e">
        <f>((J35-I35)/I35)*100</f>
        <v>#REF!</v>
      </c>
      <c r="K108" s="68">
        <v>-75</v>
      </c>
      <c r="L108" s="68">
        <v>80160</v>
      </c>
      <c r="M108" s="68">
        <v>183.90231746822826</v>
      </c>
      <c r="N108" s="68">
        <v>-66.492769165276925</v>
      </c>
      <c r="O108" s="69">
        <v>78.782917770480793</v>
      </c>
    </row>
    <row r="109" spans="2:20" x14ac:dyDescent="0.25">
      <c r="B109" s="78" t="s">
        <v>30</v>
      </c>
      <c r="C109" s="79"/>
      <c r="D109" s="80"/>
      <c r="E109" s="80"/>
      <c r="F109" s="80" t="e">
        <f>((F36-E36)/E36)*100</f>
        <v>#REF!</v>
      </c>
      <c r="G109" s="80" t="e">
        <f>((G36-F36)/F36)*100</f>
        <v>#REF!</v>
      </c>
      <c r="H109" s="80" t="e">
        <f>((H36-G36)/G36)*100</f>
        <v>#REF!</v>
      </c>
      <c r="I109" s="80" t="e">
        <f>((I36-H36)/H36)*100</f>
        <v>#REF!</v>
      </c>
      <c r="J109" s="80" t="e">
        <f>((J36-I36)/I36)*100</f>
        <v>#REF!</v>
      </c>
      <c r="K109" s="80">
        <v>-77.670355270821204</v>
      </c>
      <c r="L109" s="80">
        <v>19.242116304989182</v>
      </c>
      <c r="M109" s="80">
        <v>-10.83681548273587</v>
      </c>
      <c r="N109" s="80">
        <v>-46.068275565764424</v>
      </c>
      <c r="O109" s="81">
        <v>119.77776339084514</v>
      </c>
    </row>
    <row r="110" spans="2:20" x14ac:dyDescent="0.25">
      <c r="H110" s="56"/>
      <c r="L110" s="56"/>
      <c r="M110" s="56"/>
      <c r="N110" s="56"/>
      <c r="O110" s="56"/>
    </row>
    <row r="111" spans="2:20" x14ac:dyDescent="0.25">
      <c r="H111" s="56"/>
      <c r="L111" s="56"/>
      <c r="M111" s="56"/>
      <c r="N111" s="56"/>
      <c r="O111" s="56"/>
    </row>
    <row r="112" spans="2:20" s="18" customFormat="1" x14ac:dyDescent="0.25">
      <c r="B112" s="23" t="s">
        <v>70</v>
      </c>
      <c r="C112" s="24">
        <v>39813</v>
      </c>
      <c r="D112" s="24">
        <v>40178</v>
      </c>
      <c r="E112" s="24">
        <v>40543</v>
      </c>
      <c r="F112" s="24">
        <v>40908</v>
      </c>
      <c r="G112" s="24">
        <v>41274</v>
      </c>
      <c r="H112" s="24">
        <v>41639</v>
      </c>
      <c r="I112" s="24">
        <v>42004</v>
      </c>
      <c r="J112" s="111">
        <v>2015</v>
      </c>
      <c r="K112" s="111">
        <v>2016</v>
      </c>
      <c r="L112" s="111">
        <v>2017</v>
      </c>
      <c r="M112" s="111">
        <v>2018</v>
      </c>
      <c r="N112" s="111">
        <v>2019</v>
      </c>
      <c r="O112" s="112">
        <v>2020</v>
      </c>
      <c r="P112" s="25"/>
      <c r="Q112" s="25"/>
      <c r="R112" s="25"/>
      <c r="S112" s="25"/>
      <c r="T112" s="25"/>
    </row>
    <row r="113" spans="2:15" x14ac:dyDescent="0.25">
      <c r="B113" s="2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8"/>
    </row>
    <row r="114" spans="2:15" x14ac:dyDescent="0.25">
      <c r="B114" s="30" t="s">
        <v>0</v>
      </c>
      <c r="C114" s="68"/>
      <c r="D114" s="68"/>
      <c r="E114" s="68"/>
      <c r="F114" s="68" t="e">
        <f t="shared" ref="F114:O114" si="14">((F41-E41)/E41)*100</f>
        <v>#REF!</v>
      </c>
      <c r="G114" s="68" t="e">
        <f t="shared" si="14"/>
        <v>#REF!</v>
      </c>
      <c r="H114" s="68" t="e">
        <f t="shared" si="14"/>
        <v>#REF!</v>
      </c>
      <c r="I114" s="68" t="e">
        <f t="shared" si="14"/>
        <v>#REF!</v>
      </c>
      <c r="J114" s="68" t="e">
        <f t="shared" si="14"/>
        <v>#REF!</v>
      </c>
      <c r="K114" s="68">
        <v>-10.025062656641603</v>
      </c>
      <c r="L114" s="68">
        <v>482.45125348189413</v>
      </c>
      <c r="M114" s="68">
        <v>25.442372070779527</v>
      </c>
      <c r="N114" s="68">
        <v>-0.36159771254288808</v>
      </c>
      <c r="O114" s="69">
        <v>139.75371482157755</v>
      </c>
    </row>
    <row r="115" spans="2:15" x14ac:dyDescent="0.25">
      <c r="B115" s="30" t="s">
        <v>1</v>
      </c>
      <c r="C115" s="68"/>
      <c r="D115" s="68"/>
      <c r="E115" s="68"/>
      <c r="F115" s="68" t="e">
        <f t="shared" ref="F115:O116" si="15">((F42-E42)/E42)*100</f>
        <v>#REF!</v>
      </c>
      <c r="G115" s="68" t="e">
        <f t="shared" si="15"/>
        <v>#REF!</v>
      </c>
      <c r="H115" s="68" t="e">
        <f t="shared" si="15"/>
        <v>#REF!</v>
      </c>
      <c r="I115" s="68" t="e">
        <f t="shared" si="15"/>
        <v>#REF!</v>
      </c>
      <c r="J115" s="68" t="e">
        <f t="shared" si="15"/>
        <v>#REF!</v>
      </c>
      <c r="K115" s="68">
        <v>10.520274774644212</v>
      </c>
      <c r="L115" s="68">
        <v>20.032467362171065</v>
      </c>
      <c r="M115" s="68">
        <v>63.807678105971057</v>
      </c>
      <c r="N115" s="68">
        <v>13.152063458191119</v>
      </c>
      <c r="O115" s="69">
        <v>11.194547430481865</v>
      </c>
    </row>
    <row r="116" spans="2:15" x14ac:dyDescent="0.25">
      <c r="B116" s="30" t="s">
        <v>3</v>
      </c>
      <c r="C116" s="68"/>
      <c r="D116" s="68"/>
      <c r="E116" s="68"/>
      <c r="F116" s="68" t="e">
        <f t="shared" ref="F116:J117" si="16">((F43-E43)/E43)*100</f>
        <v>#REF!</v>
      </c>
      <c r="G116" s="68" t="e">
        <f t="shared" si="16"/>
        <v>#REF!</v>
      </c>
      <c r="H116" s="68" t="e">
        <f t="shared" si="16"/>
        <v>#REF!</v>
      </c>
      <c r="I116" s="68" t="e">
        <f t="shared" si="16"/>
        <v>#REF!</v>
      </c>
      <c r="J116" s="68" t="e">
        <f t="shared" si="16"/>
        <v>#REF!</v>
      </c>
      <c r="K116" s="68">
        <v>274.23230974632844</v>
      </c>
      <c r="L116" s="68">
        <v>178.02354620049948</v>
      </c>
      <c r="M116" s="68">
        <v>562.85127678686001</v>
      </c>
      <c r="N116" s="68">
        <v>14.445509607789994</v>
      </c>
      <c r="O116" s="69">
        <v>-14.391515966152532</v>
      </c>
    </row>
    <row r="117" spans="2:15" x14ac:dyDescent="0.25">
      <c r="B117" s="30" t="s">
        <v>2</v>
      </c>
      <c r="C117" s="68"/>
      <c r="D117" s="68"/>
      <c r="E117" s="68"/>
      <c r="F117" s="68" t="e">
        <f t="shared" si="16"/>
        <v>#REF!</v>
      </c>
      <c r="G117" s="68" t="e">
        <f t="shared" si="16"/>
        <v>#REF!</v>
      </c>
      <c r="H117" s="68" t="e">
        <f t="shared" si="16"/>
        <v>#REF!</v>
      </c>
      <c r="I117" s="68" t="e">
        <f t="shared" si="16"/>
        <v>#REF!</v>
      </c>
      <c r="J117" s="68" t="e">
        <f t="shared" si="16"/>
        <v>#REF!</v>
      </c>
      <c r="K117" s="68">
        <v>5.7436421072784709</v>
      </c>
      <c r="L117" s="68">
        <v>19.252240562479255</v>
      </c>
      <c r="M117" s="68">
        <v>34.122826994610186</v>
      </c>
      <c r="N117" s="68">
        <v>11.599746924760392</v>
      </c>
      <c r="O117" s="69">
        <v>1.0847757671061953</v>
      </c>
    </row>
    <row r="118" spans="2:15" x14ac:dyDescent="0.25">
      <c r="B118" s="30" t="s">
        <v>33</v>
      </c>
      <c r="C118" s="68"/>
      <c r="D118" s="68"/>
      <c r="E118" s="68"/>
      <c r="F118" s="68" t="e">
        <f t="shared" ref="F118:F121" si="17">((F45-E45)/E45)*100</f>
        <v>#REF!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1</v>
      </c>
      <c r="O118" s="69">
        <v>2</v>
      </c>
    </row>
    <row r="119" spans="2:15" x14ac:dyDescent="0.25">
      <c r="B119" s="30" t="s">
        <v>4</v>
      </c>
      <c r="C119" s="68"/>
      <c r="D119" s="68"/>
      <c r="E119" s="68"/>
      <c r="F119" s="68" t="e">
        <f t="shared" si="17"/>
        <v>#REF!</v>
      </c>
      <c r="G119" s="68" t="e">
        <f t="shared" ref="G119:O119" si="18">((G46-F46)/F46)*100</f>
        <v>#REF!</v>
      </c>
      <c r="H119" s="68" t="e">
        <f t="shared" si="18"/>
        <v>#REF!</v>
      </c>
      <c r="I119" s="68" t="e">
        <f t="shared" si="18"/>
        <v>#REF!</v>
      </c>
      <c r="J119" s="68" t="e">
        <f t="shared" si="18"/>
        <v>#REF!</v>
      </c>
      <c r="K119" s="68">
        <v>33.100208768267223</v>
      </c>
      <c r="L119" s="68">
        <v>4.9251039134185559</v>
      </c>
      <c r="M119" s="68">
        <v>38.777188130652519</v>
      </c>
      <c r="N119" s="68">
        <v>-18.706245516238486</v>
      </c>
      <c r="O119" s="69">
        <v>-52.523588559124171</v>
      </c>
    </row>
    <row r="120" spans="2:15" x14ac:dyDescent="0.25">
      <c r="B120" s="30" t="s">
        <v>5</v>
      </c>
      <c r="C120" s="68"/>
      <c r="D120" s="68"/>
      <c r="E120" s="68"/>
      <c r="F120" s="68" t="e">
        <f t="shared" si="17"/>
        <v>#REF!</v>
      </c>
      <c r="G120" s="68" t="e">
        <f t="shared" ref="G120:I121" si="19">((G47-F47)/F47)*100</f>
        <v>#REF!</v>
      </c>
      <c r="H120" s="68" t="e">
        <f t="shared" si="19"/>
        <v>#REF!</v>
      </c>
      <c r="I120" s="68" t="e">
        <f t="shared" si="19"/>
        <v>#REF!</v>
      </c>
      <c r="J120" s="68">
        <v>0</v>
      </c>
      <c r="K120" s="68">
        <v>-6.452566386981097</v>
      </c>
      <c r="L120" s="68">
        <v>6.8013604509400052</v>
      </c>
      <c r="M120" s="68">
        <v>23.935929711354362</v>
      </c>
      <c r="N120" s="68">
        <v>2.0027839940833898</v>
      </c>
      <c r="O120" s="69">
        <v>8.5430332017230999</v>
      </c>
    </row>
    <row r="121" spans="2:15" x14ac:dyDescent="0.25">
      <c r="B121" s="30" t="s">
        <v>65</v>
      </c>
      <c r="C121" s="68"/>
      <c r="D121" s="68"/>
      <c r="E121" s="68"/>
      <c r="F121" s="68" t="e">
        <f t="shared" si="17"/>
        <v>#REF!</v>
      </c>
      <c r="G121" s="68" t="e">
        <f t="shared" si="19"/>
        <v>#REF!</v>
      </c>
      <c r="H121" s="68" t="e">
        <f t="shared" si="19"/>
        <v>#REF!</v>
      </c>
      <c r="I121" s="68" t="e">
        <f t="shared" si="19"/>
        <v>#REF!</v>
      </c>
      <c r="J121" s="68" t="e">
        <f>((J48-I48)/I48)*100</f>
        <v>#REF!</v>
      </c>
      <c r="K121" s="68">
        <v>36.207634168370014</v>
      </c>
      <c r="L121" s="68">
        <v>-36.661548125916106</v>
      </c>
      <c r="M121" s="68">
        <v>170.4446525979393</v>
      </c>
      <c r="N121" s="68">
        <v>120.22961404559622</v>
      </c>
      <c r="O121" s="69">
        <v>-45.448137705846804</v>
      </c>
    </row>
    <row r="122" spans="2:15" x14ac:dyDescent="0.25">
      <c r="B122" s="26" t="s">
        <v>100</v>
      </c>
      <c r="C122" s="68"/>
      <c r="D122" s="68"/>
      <c r="E122" s="68"/>
      <c r="F122" s="68"/>
      <c r="G122" s="70" t="s">
        <v>103</v>
      </c>
      <c r="H122" s="70" t="s">
        <v>103</v>
      </c>
      <c r="I122" s="70" t="s">
        <v>103</v>
      </c>
      <c r="J122" s="70" t="s">
        <v>103</v>
      </c>
      <c r="K122" s="68">
        <v>202.01482167670218</v>
      </c>
      <c r="L122" s="68">
        <v>-34.391534391534393</v>
      </c>
      <c r="M122" s="68">
        <v>-0.94670406732117807</v>
      </c>
      <c r="N122" s="68">
        <v>11.913168471976402</v>
      </c>
      <c r="O122" s="69">
        <v>-20.376533200303211</v>
      </c>
    </row>
    <row r="123" spans="2:15" x14ac:dyDescent="0.25">
      <c r="B123" s="82" t="s">
        <v>31</v>
      </c>
      <c r="C123" s="83"/>
      <c r="D123" s="83" t="e">
        <f t="shared" ref="D123:O123" si="20">((D50-C50)/C50)*100</f>
        <v>#REF!</v>
      </c>
      <c r="E123" s="83" t="e">
        <f t="shared" si="20"/>
        <v>#REF!</v>
      </c>
      <c r="F123" s="83" t="e">
        <f t="shared" si="20"/>
        <v>#REF!</v>
      </c>
      <c r="G123" s="83" t="e">
        <f t="shared" si="20"/>
        <v>#REF!</v>
      </c>
      <c r="H123" s="83" t="e">
        <f t="shared" si="20"/>
        <v>#REF!</v>
      </c>
      <c r="I123" s="83" t="e">
        <f t="shared" si="20"/>
        <v>#REF!</v>
      </c>
      <c r="J123" s="83" t="e">
        <f t="shared" si="20"/>
        <v>#REF!</v>
      </c>
      <c r="K123" s="83">
        <v>4.7313465162395643</v>
      </c>
      <c r="L123" s="83">
        <v>12.128589649920126</v>
      </c>
      <c r="M123" s="83">
        <v>52.097027848459142</v>
      </c>
      <c r="N123" s="83">
        <v>12.899281864885387</v>
      </c>
      <c r="O123" s="84">
        <v>4.5317464825278853</v>
      </c>
    </row>
    <row r="124" spans="2:15" x14ac:dyDescent="0.25">
      <c r="B124" s="85" t="s">
        <v>6</v>
      </c>
      <c r="C124" s="86"/>
      <c r="D124" s="86"/>
      <c r="E124" s="86"/>
      <c r="F124" s="86" t="e">
        <f t="shared" ref="F124:O124" si="21">((F52-E52)/E52)*100</f>
        <v>#REF!</v>
      </c>
      <c r="G124" s="86" t="e">
        <f t="shared" si="21"/>
        <v>#REF!</v>
      </c>
      <c r="H124" s="86" t="e">
        <f t="shared" si="21"/>
        <v>#REF!</v>
      </c>
      <c r="I124" s="86" t="e">
        <f t="shared" si="21"/>
        <v>#REF!</v>
      </c>
      <c r="J124" s="86" t="e">
        <f t="shared" si="21"/>
        <v>#REF!</v>
      </c>
      <c r="K124" s="86">
        <v>-26.462269297590375</v>
      </c>
      <c r="L124" s="86">
        <v>0</v>
      </c>
      <c r="M124" s="86">
        <v>0</v>
      </c>
      <c r="N124" s="86">
        <v>5.7065899700974683E-4</v>
      </c>
      <c r="O124" s="87">
        <v>-5.706557405114217E-4</v>
      </c>
    </row>
    <row r="125" spans="2:15" x14ac:dyDescent="0.25">
      <c r="B125" s="30" t="s">
        <v>7</v>
      </c>
      <c r="C125" s="68"/>
      <c r="D125" s="68"/>
      <c r="E125" s="68"/>
      <c r="F125" s="68" t="e">
        <f t="shared" ref="F125:O125" si="22">((F54-E54)/E54)*100</f>
        <v>#REF!</v>
      </c>
      <c r="G125" s="68" t="e">
        <f t="shared" si="22"/>
        <v>#REF!</v>
      </c>
      <c r="H125" s="68" t="e">
        <f t="shared" si="22"/>
        <v>#REF!</v>
      </c>
      <c r="I125" s="68" t="e">
        <f t="shared" si="22"/>
        <v>#REF!</v>
      </c>
      <c r="J125" s="68" t="e">
        <f t="shared" si="22"/>
        <v>#REF!</v>
      </c>
      <c r="K125" s="68">
        <v>-100</v>
      </c>
      <c r="L125" s="70" t="s">
        <v>103</v>
      </c>
      <c r="M125" s="68">
        <v>20.90012128363982</v>
      </c>
      <c r="N125" s="68">
        <v>87.937992115608836</v>
      </c>
      <c r="O125" s="69">
        <v>-32.469833594604324</v>
      </c>
    </row>
    <row r="126" spans="2:15" x14ac:dyDescent="0.25">
      <c r="B126" s="30" t="s">
        <v>8</v>
      </c>
      <c r="C126" s="68"/>
      <c r="D126" s="68"/>
      <c r="E126" s="68"/>
      <c r="F126" s="68" t="e">
        <f t="shared" ref="F126:O127" si="23">((F55-E55)/E55)*100</f>
        <v>#REF!</v>
      </c>
      <c r="G126" s="68" t="e">
        <f t="shared" si="23"/>
        <v>#REF!</v>
      </c>
      <c r="H126" s="68" t="e">
        <f t="shared" si="23"/>
        <v>#REF!</v>
      </c>
      <c r="I126" s="68" t="e">
        <f t="shared" si="23"/>
        <v>#REF!</v>
      </c>
      <c r="J126" s="68" t="e">
        <f t="shared" si="23"/>
        <v>#REF!</v>
      </c>
      <c r="K126" s="68">
        <v>151.96993474849262</v>
      </c>
      <c r="L126" s="68">
        <v>19.242116304989182</v>
      </c>
      <c r="M126" s="68">
        <v>-10.83681548273587</v>
      </c>
      <c r="N126" s="68">
        <v>-46.068275565764324</v>
      </c>
      <c r="O126" s="69">
        <v>119.77776339084474</v>
      </c>
    </row>
    <row r="127" spans="2:15" x14ac:dyDescent="0.25">
      <c r="B127" s="30" t="s">
        <v>9</v>
      </c>
      <c r="C127" s="68"/>
      <c r="D127" s="68"/>
      <c r="E127" s="68"/>
      <c r="F127" s="68" t="e">
        <f>((F57-E57)/E57)*100</f>
        <v>#REF!</v>
      </c>
      <c r="G127" s="70" t="s">
        <v>103</v>
      </c>
      <c r="H127" s="70" t="s">
        <v>103</v>
      </c>
      <c r="I127" s="68" t="e">
        <f t="shared" si="23"/>
        <v>#REF!</v>
      </c>
      <c r="J127" s="68" t="e">
        <f t="shared" si="23"/>
        <v>#REF!</v>
      </c>
      <c r="K127" s="68">
        <v>5.0289000089535314</v>
      </c>
      <c r="L127" s="68">
        <v>2.3632712599693106</v>
      </c>
      <c r="M127" s="68">
        <v>-1.7285252940251135</v>
      </c>
      <c r="N127" s="68">
        <v>-5.6070700614269144</v>
      </c>
      <c r="O127" s="69">
        <v>-13.013192421507448</v>
      </c>
    </row>
    <row r="128" spans="2:15" x14ac:dyDescent="0.25">
      <c r="B128" s="30" t="s">
        <v>66</v>
      </c>
      <c r="C128" s="68"/>
      <c r="D128" s="68"/>
      <c r="E128" s="68"/>
      <c r="F128" s="68" t="e">
        <f t="shared" ref="F128:O128" si="24">((F58-E58)/E58)*100</f>
        <v>#REF!</v>
      </c>
      <c r="G128" s="68" t="e">
        <f t="shared" si="24"/>
        <v>#REF!</v>
      </c>
      <c r="H128" s="68" t="e">
        <f t="shared" si="24"/>
        <v>#REF!</v>
      </c>
      <c r="I128" s="68" t="e">
        <f t="shared" si="24"/>
        <v>#REF!</v>
      </c>
      <c r="J128" s="68" t="e">
        <f t="shared" si="24"/>
        <v>#REF!</v>
      </c>
      <c r="K128" s="68">
        <v>12.836330170086041</v>
      </c>
      <c r="L128" s="68">
        <v>18.922142326766004</v>
      </c>
      <c r="M128" s="68">
        <v>41.174548536747913</v>
      </c>
      <c r="N128" s="68">
        <v>16.280307474775384</v>
      </c>
      <c r="O128" s="69">
        <v>8.8094490946248847</v>
      </c>
    </row>
    <row r="129" spans="2:20" x14ac:dyDescent="0.25">
      <c r="B129" s="30" t="s">
        <v>34</v>
      </c>
      <c r="C129" s="68"/>
      <c r="D129" s="68"/>
      <c r="E129" s="68"/>
      <c r="F129" s="68" t="e">
        <f t="shared" ref="F129:F135" si="25">((F59-E59)/E59)*100</f>
        <v>#REF!</v>
      </c>
      <c r="G129" s="68">
        <v>0</v>
      </c>
      <c r="H129" s="68">
        <v>0</v>
      </c>
      <c r="I129" s="68">
        <v>1</v>
      </c>
      <c r="J129" s="68">
        <v>0</v>
      </c>
      <c r="K129" s="68">
        <v>2</v>
      </c>
      <c r="L129" s="68">
        <v>3</v>
      </c>
      <c r="M129" s="68">
        <v>4</v>
      </c>
      <c r="N129" s="68">
        <v>5</v>
      </c>
      <c r="O129" s="69">
        <v>6</v>
      </c>
    </row>
    <row r="130" spans="2:20" x14ac:dyDescent="0.25">
      <c r="B130" s="30" t="s">
        <v>10</v>
      </c>
      <c r="C130" s="68"/>
      <c r="D130" s="68"/>
      <c r="E130" s="68"/>
      <c r="F130" s="68" t="e">
        <f t="shared" si="25"/>
        <v>#REF!</v>
      </c>
      <c r="G130" s="68" t="e">
        <f t="shared" ref="G130:O135" si="26">((G60-F60)/F60)*100</f>
        <v>#REF!</v>
      </c>
      <c r="H130" s="68" t="e">
        <f t="shared" si="26"/>
        <v>#REF!</v>
      </c>
      <c r="I130" s="68" t="e">
        <f t="shared" si="26"/>
        <v>#REF!</v>
      </c>
      <c r="J130" s="68" t="e">
        <f t="shared" si="26"/>
        <v>#REF!</v>
      </c>
      <c r="K130" s="68">
        <v>6.7547723935389135</v>
      </c>
      <c r="L130" s="68">
        <v>5.5020632737276474</v>
      </c>
      <c r="M130" s="68">
        <v>-44.198174706649283</v>
      </c>
      <c r="N130" s="68">
        <v>16.547150700934576</v>
      </c>
      <c r="O130" s="69">
        <v>8.455563605524425</v>
      </c>
    </row>
    <row r="131" spans="2:20" x14ac:dyDescent="0.25">
      <c r="B131" s="30" t="s">
        <v>11</v>
      </c>
      <c r="C131" s="68"/>
      <c r="D131" s="68"/>
      <c r="E131" s="68"/>
      <c r="F131" s="68" t="e">
        <f t="shared" si="25"/>
        <v>#REF!</v>
      </c>
      <c r="G131" s="68" t="e">
        <f t="shared" si="26"/>
        <v>#REF!</v>
      </c>
      <c r="H131" s="68" t="e">
        <f t="shared" si="26"/>
        <v>#REF!</v>
      </c>
      <c r="I131" s="68" t="e">
        <f t="shared" si="26"/>
        <v>#REF!</v>
      </c>
      <c r="J131" s="68" t="e">
        <f t="shared" si="26"/>
        <v>#REF!</v>
      </c>
      <c r="K131" s="68">
        <v>-67.993871365286623</v>
      </c>
      <c r="L131" s="68">
        <v>153.22607501144736</v>
      </c>
      <c r="M131" s="68">
        <v>13.551144536226523</v>
      </c>
      <c r="N131" s="68">
        <v>43.672674236629227</v>
      </c>
      <c r="O131" s="69">
        <v>0.45510717438206327</v>
      </c>
    </row>
    <row r="132" spans="2:20" x14ac:dyDescent="0.25">
      <c r="B132" s="30" t="s">
        <v>12</v>
      </c>
      <c r="C132" s="68"/>
      <c r="D132" s="68"/>
      <c r="E132" s="68"/>
      <c r="F132" s="68" t="e">
        <f t="shared" si="25"/>
        <v>#REF!</v>
      </c>
      <c r="G132" s="68" t="e">
        <f t="shared" si="26"/>
        <v>#REF!</v>
      </c>
      <c r="H132" s="68" t="e">
        <f t="shared" si="26"/>
        <v>#REF!</v>
      </c>
      <c r="I132" s="68" t="e">
        <f t="shared" si="26"/>
        <v>#REF!</v>
      </c>
      <c r="J132" s="68" t="e">
        <f t="shared" si="26"/>
        <v>#REF!</v>
      </c>
      <c r="K132" s="68">
        <v>-18.659006653408952</v>
      </c>
      <c r="L132" s="68">
        <v>-0.77269022969424406</v>
      </c>
      <c r="M132" s="68">
        <v>82.704182509505713</v>
      </c>
      <c r="N132" s="68">
        <v>67.933714128263176</v>
      </c>
      <c r="O132" s="69">
        <v>23.256495922928494</v>
      </c>
    </row>
    <row r="133" spans="2:20" x14ac:dyDescent="0.25">
      <c r="B133" s="30" t="s">
        <v>13</v>
      </c>
      <c r="C133" s="68"/>
      <c r="D133" s="68"/>
      <c r="E133" s="68"/>
      <c r="F133" s="68" t="e">
        <f t="shared" si="25"/>
        <v>#REF!</v>
      </c>
      <c r="G133" s="68" t="e">
        <f t="shared" si="26"/>
        <v>#REF!</v>
      </c>
      <c r="H133" s="68" t="e">
        <f t="shared" si="26"/>
        <v>#REF!</v>
      </c>
      <c r="I133" s="68" t="e">
        <f t="shared" si="26"/>
        <v>#REF!</v>
      </c>
      <c r="J133" s="68" t="e">
        <f t="shared" si="26"/>
        <v>#REF!</v>
      </c>
      <c r="K133" s="68">
        <v>-16.603312516969861</v>
      </c>
      <c r="L133" s="68">
        <v>49.959303272016932</v>
      </c>
      <c r="M133" s="68">
        <v>51.682587928788536</v>
      </c>
      <c r="N133" s="68">
        <v>-100</v>
      </c>
      <c r="O133" s="114" t="s">
        <v>104</v>
      </c>
    </row>
    <row r="134" spans="2:20" x14ac:dyDescent="0.25">
      <c r="B134" s="30" t="s">
        <v>14</v>
      </c>
      <c r="C134" s="68"/>
      <c r="D134" s="68"/>
      <c r="E134" s="68"/>
      <c r="F134" s="68" t="e">
        <f t="shared" si="25"/>
        <v>#REF!</v>
      </c>
      <c r="G134" s="68" t="e">
        <f t="shared" si="26"/>
        <v>#REF!</v>
      </c>
      <c r="H134" s="68" t="e">
        <f t="shared" si="26"/>
        <v>#REF!</v>
      </c>
      <c r="I134" s="68" t="e">
        <f t="shared" si="26"/>
        <v>#REF!</v>
      </c>
      <c r="J134" s="68" t="e">
        <f t="shared" si="26"/>
        <v>#REF!</v>
      </c>
      <c r="K134" s="68">
        <v>135.6469465648855</v>
      </c>
      <c r="L134" s="68">
        <v>-70.258100567707871</v>
      </c>
      <c r="M134" s="68">
        <v>76.612661674608574</v>
      </c>
      <c r="N134" s="68">
        <v>10.941565629577104</v>
      </c>
      <c r="O134" s="69">
        <v>30.796089348734085</v>
      </c>
    </row>
    <row r="135" spans="2:20" x14ac:dyDescent="0.25">
      <c r="B135" s="30" t="s">
        <v>67</v>
      </c>
      <c r="C135" s="68"/>
      <c r="D135" s="68"/>
      <c r="E135" s="68"/>
      <c r="F135" s="68" t="e">
        <f t="shared" si="25"/>
        <v>#REF!</v>
      </c>
      <c r="G135" s="68" t="e">
        <f t="shared" si="26"/>
        <v>#REF!</v>
      </c>
      <c r="H135" s="68" t="e">
        <f t="shared" si="26"/>
        <v>#REF!</v>
      </c>
      <c r="I135" s="68" t="e">
        <f t="shared" si="26"/>
        <v>#REF!</v>
      </c>
      <c r="J135" s="68" t="e">
        <f t="shared" si="26"/>
        <v>#REF!</v>
      </c>
      <c r="K135" s="68">
        <v>194.06548431105048</v>
      </c>
      <c r="L135" s="68">
        <v>-39.752957550452336</v>
      </c>
      <c r="M135" s="68">
        <v>443.35354702088745</v>
      </c>
      <c r="N135" s="68">
        <v>5.7390950043402063</v>
      </c>
      <c r="O135" s="69">
        <v>-22.573234759251505</v>
      </c>
    </row>
    <row r="136" spans="2:20" hidden="1" x14ac:dyDescent="0.25">
      <c r="B136" s="88" t="s">
        <v>101</v>
      </c>
      <c r="C136" s="89"/>
      <c r="D136" s="89"/>
      <c r="E136" s="89"/>
      <c r="F136" s="89"/>
      <c r="G136" s="90" t="s">
        <v>103</v>
      </c>
      <c r="H136" s="90" t="s">
        <v>103</v>
      </c>
      <c r="I136" s="90" t="s">
        <v>103</v>
      </c>
      <c r="J136" s="90" t="s">
        <v>103</v>
      </c>
      <c r="K136" s="90" t="s">
        <v>103</v>
      </c>
      <c r="L136" s="90" t="s">
        <v>103</v>
      </c>
      <c r="M136" s="90" t="s">
        <v>103</v>
      </c>
      <c r="N136" s="90" t="s">
        <v>103</v>
      </c>
      <c r="O136" s="91" t="s">
        <v>103</v>
      </c>
    </row>
    <row r="137" spans="2:20" x14ac:dyDescent="0.25">
      <c r="B137" s="78" t="s">
        <v>32</v>
      </c>
      <c r="C137" s="80"/>
      <c r="D137" s="80"/>
      <c r="E137" s="80"/>
      <c r="F137" s="80" t="e">
        <f t="shared" ref="F137:O137" si="27">((F67-E67)/E67)*100</f>
        <v>#REF!</v>
      </c>
      <c r="G137" s="80" t="e">
        <f t="shared" si="27"/>
        <v>#REF!</v>
      </c>
      <c r="H137" s="80" t="e">
        <f t="shared" si="27"/>
        <v>#REF!</v>
      </c>
      <c r="I137" s="80" t="e">
        <f t="shared" si="27"/>
        <v>#REF!</v>
      </c>
      <c r="J137" s="80" t="e">
        <f t="shared" si="27"/>
        <v>#REF!</v>
      </c>
      <c r="K137" s="80">
        <v>4.7313465162395643</v>
      </c>
      <c r="L137" s="80">
        <v>12.128589649920126</v>
      </c>
      <c r="M137" s="80">
        <v>52.097027848459142</v>
      </c>
      <c r="N137" s="80">
        <v>12.899315043959037</v>
      </c>
      <c r="O137" s="81">
        <v>4.5317157625318067</v>
      </c>
    </row>
    <row r="138" spans="2:20" x14ac:dyDescent="0.25">
      <c r="H138" s="56"/>
      <c r="L138" s="56"/>
      <c r="M138" s="56"/>
      <c r="N138" s="56"/>
      <c r="O138" s="56"/>
    </row>
    <row r="139" spans="2:20" x14ac:dyDescent="0.25">
      <c r="H139" s="56"/>
      <c r="L139" s="56"/>
      <c r="M139" s="56"/>
      <c r="N139" s="56"/>
      <c r="O139" s="56"/>
    </row>
    <row r="140" spans="2:20" s="18" customFormat="1" x14ac:dyDescent="0.25">
      <c r="B140" s="23" t="s">
        <v>97</v>
      </c>
      <c r="C140" s="24">
        <v>39813</v>
      </c>
      <c r="D140" s="24"/>
      <c r="E140" s="24"/>
      <c r="F140" s="24">
        <v>40908</v>
      </c>
      <c r="G140" s="24">
        <v>41274</v>
      </c>
      <c r="H140" s="24">
        <v>41639</v>
      </c>
      <c r="I140" s="24">
        <v>42004</v>
      </c>
      <c r="J140" s="111">
        <v>2015</v>
      </c>
      <c r="K140" s="111">
        <v>2016</v>
      </c>
      <c r="L140" s="111">
        <v>2017</v>
      </c>
      <c r="M140" s="111">
        <v>2018</v>
      </c>
      <c r="N140" s="111">
        <v>2019</v>
      </c>
      <c r="O140" s="112">
        <v>2020</v>
      </c>
      <c r="P140" s="25"/>
      <c r="Q140" s="25"/>
      <c r="R140" s="25"/>
      <c r="S140" s="25"/>
      <c r="T140" s="25"/>
    </row>
    <row r="141" spans="2:20" x14ac:dyDescent="0.25">
      <c r="B141" s="26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8"/>
    </row>
    <row r="142" spans="2:20" s="18" customFormat="1" x14ac:dyDescent="0.25">
      <c r="B142" s="92" t="s">
        <v>73</v>
      </c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1"/>
      <c r="P142" s="25"/>
      <c r="Q142" s="25"/>
      <c r="R142" s="25"/>
      <c r="S142" s="25"/>
      <c r="T142" s="25"/>
    </row>
    <row r="143" spans="2:20" s="35" customFormat="1" x14ac:dyDescent="0.25">
      <c r="B143" s="31" t="s">
        <v>88</v>
      </c>
      <c r="C143" s="93" t="e">
        <f>(C36/C5)*100</f>
        <v>#REF!</v>
      </c>
      <c r="D143" s="93"/>
      <c r="E143" s="93"/>
      <c r="F143" s="93" t="e">
        <f>(F36/F5)*100</f>
        <v>#REF!</v>
      </c>
      <c r="G143" s="93" t="e">
        <f>(G36/G5)*100</f>
        <v>#REF!</v>
      </c>
      <c r="H143" s="93" t="e">
        <f>(H36/H5)*100</f>
        <v>#REF!</v>
      </c>
      <c r="I143" s="93" t="e">
        <f>(I36/I5)*100</f>
        <v>#REF!</v>
      </c>
      <c r="J143" s="93" t="e">
        <f>(J36/J5)*100</f>
        <v>#REF!</v>
      </c>
      <c r="K143" s="93">
        <v>9.0914238541843613</v>
      </c>
      <c r="L143" s="93">
        <v>8.438008151297737</v>
      </c>
      <c r="M143" s="93">
        <v>6.3262770462289852</v>
      </c>
      <c r="N143" s="93">
        <v>3.4319581909804358</v>
      </c>
      <c r="O143" s="94">
        <v>7.4091776360167287</v>
      </c>
      <c r="P143" s="34"/>
      <c r="Q143" s="34"/>
      <c r="R143" s="34"/>
      <c r="S143" s="34"/>
      <c r="T143" s="34"/>
    </row>
    <row r="144" spans="2:20" x14ac:dyDescent="0.25">
      <c r="B144" s="30" t="s">
        <v>89</v>
      </c>
      <c r="C144" s="68" t="e">
        <f>(C5/C50)*100</f>
        <v>#REF!</v>
      </c>
      <c r="D144" s="68"/>
      <c r="E144" s="68"/>
      <c r="F144" s="68" t="e">
        <f>(F5/F50)*100</f>
        <v>#REF!</v>
      </c>
      <c r="G144" s="68" t="e">
        <f>(G5/G50)*100</f>
        <v>#REF!</v>
      </c>
      <c r="H144" s="68" t="e">
        <f>(H5/H50)*100</f>
        <v>#REF!</v>
      </c>
      <c r="I144" s="68" t="e">
        <f>(I5/I50)*100</f>
        <v>#REF!</v>
      </c>
      <c r="J144" s="27" t="e">
        <f>(J5/J50)*100</f>
        <v>#REF!</v>
      </c>
      <c r="K144" s="27">
        <v>41.552264312161782</v>
      </c>
      <c r="L144" s="27">
        <v>47.610196670907548</v>
      </c>
      <c r="M144" s="27">
        <v>37.226872572967103</v>
      </c>
      <c r="N144" s="27">
        <v>32.780524531124435</v>
      </c>
      <c r="O144" s="28">
        <v>31.924449918969106</v>
      </c>
    </row>
    <row r="145" spans="2:20" x14ac:dyDescent="0.25">
      <c r="B145" s="30" t="s">
        <v>90</v>
      </c>
      <c r="C145" s="68" t="e">
        <f t="shared" ref="C145:K145" si="28">(C50/(C52+C54+C55+C57))*100</f>
        <v>#REF!</v>
      </c>
      <c r="D145" s="68"/>
      <c r="E145" s="68"/>
      <c r="F145" s="68" t="e">
        <f t="shared" si="28"/>
        <v>#REF!</v>
      </c>
      <c r="G145" s="68" t="e">
        <f t="shared" si="28"/>
        <v>#REF!</v>
      </c>
      <c r="H145" s="68" t="e">
        <f t="shared" si="28"/>
        <v>#REF!</v>
      </c>
      <c r="I145" s="68" t="e">
        <f t="shared" si="28"/>
        <v>#REF!</v>
      </c>
      <c r="J145" s="27" t="e">
        <f t="shared" si="28"/>
        <v>#REF!</v>
      </c>
      <c r="K145" s="27">
        <v>392.49642756461975</v>
      </c>
      <c r="L145" s="27">
        <v>373.97808515647262</v>
      </c>
      <c r="M145" s="27">
        <v>295.89056400274148</v>
      </c>
      <c r="N145" s="27">
        <v>336.02009050926614</v>
      </c>
      <c r="O145" s="28">
        <v>365.72960006840668</v>
      </c>
    </row>
    <row r="146" spans="2:20" s="35" customFormat="1" x14ac:dyDescent="0.25">
      <c r="B146" s="31" t="s">
        <v>91</v>
      </c>
      <c r="C146" s="93" t="e">
        <f>(C36/(C52+C54+C55+C57))*100</f>
        <v>#REF!</v>
      </c>
      <c r="D146" s="93"/>
      <c r="E146" s="93"/>
      <c r="F146" s="93" t="e">
        <f>(F36/(F52+F54+F55+F57))*100</f>
        <v>#REF!</v>
      </c>
      <c r="G146" s="93" t="e">
        <f>(G36/(G52+G54+G55+G57))*100</f>
        <v>#REF!</v>
      </c>
      <c r="H146" s="93" t="e">
        <f>(H36/(H52+H54+H55+H57))*100</f>
        <v>#REF!</v>
      </c>
      <c r="I146" s="93" t="e">
        <f>(I36/(I52+I54+I55+I57))*100</f>
        <v>#REF!</v>
      </c>
      <c r="J146" s="93" t="e">
        <f>(J36/(J52+J54+J55+J57))*100</f>
        <v>#REF!</v>
      </c>
      <c r="K146" s="93">
        <v>14.827307987673882</v>
      </c>
      <c r="L146" s="93">
        <v>15.024017115550617</v>
      </c>
      <c r="M146" s="93">
        <v>6.9684449801371171</v>
      </c>
      <c r="N146" s="93">
        <v>3.7802727139072081</v>
      </c>
      <c r="O146" s="94">
        <v>8.6507456103834137</v>
      </c>
      <c r="P146" s="34"/>
      <c r="Q146" s="34"/>
      <c r="R146" s="34"/>
      <c r="S146" s="34"/>
      <c r="T146" s="34"/>
    </row>
    <row r="147" spans="2:20" x14ac:dyDescent="0.25">
      <c r="B147" s="30" t="s">
        <v>92</v>
      </c>
      <c r="C147" s="68" t="e">
        <f>(C36/C50)*100</f>
        <v>#REF!</v>
      </c>
      <c r="D147" s="68"/>
      <c r="E147" s="68"/>
      <c r="F147" s="68" t="e">
        <f>(F36/F50)*100</f>
        <v>#REF!</v>
      </c>
      <c r="G147" s="68" t="e">
        <f>(G36/G50)*100</f>
        <v>#REF!</v>
      </c>
      <c r="H147" s="68" t="e">
        <f>(H36/H50)*100</f>
        <v>#REF!</v>
      </c>
      <c r="I147" s="68" t="e">
        <f>(I36/I50)*100</f>
        <v>#REF!</v>
      </c>
      <c r="J147" s="68" t="e">
        <f>(J36/J50)*100</f>
        <v>#REF!</v>
      </c>
      <c r="K147" s="68">
        <v>3.7776924696296112</v>
      </c>
      <c r="L147" s="68">
        <v>4.0173522759400626</v>
      </c>
      <c r="M147" s="68">
        <v>2.3550750946125314</v>
      </c>
      <c r="N147" s="68">
        <v>1.125013896692276</v>
      </c>
      <c r="O147" s="69">
        <v>2.3653392038176198</v>
      </c>
    </row>
    <row r="148" spans="2:20" x14ac:dyDescent="0.25">
      <c r="B148" s="30" t="s">
        <v>93</v>
      </c>
      <c r="C148" s="68" t="e">
        <f>(#REF!/#REF!)*100</f>
        <v>#REF!</v>
      </c>
      <c r="D148" s="68"/>
      <c r="E148" s="68"/>
      <c r="F148" s="68" t="e">
        <f>(#REF!/#REF!)*100</f>
        <v>#REF!</v>
      </c>
      <c r="G148" s="68" t="e">
        <f>(#REF!/#REF!)*100</f>
        <v>#REF!</v>
      </c>
      <c r="H148" s="68" t="e">
        <f>(#REF!/#REF!)*100</f>
        <v>#REF!</v>
      </c>
      <c r="I148" s="68" t="e">
        <f>(#REF!/#REF!)*100</f>
        <v>#REF!</v>
      </c>
      <c r="J148" s="68" t="e">
        <f>(#REF!/#REF!)*100</f>
        <v>#REF!</v>
      </c>
      <c r="K148" s="68">
        <v>91.494346012601355</v>
      </c>
      <c r="L148" s="68">
        <v>91.247044131823813</v>
      </c>
      <c r="M148" s="68">
        <v>93.001574374480427</v>
      </c>
      <c r="N148" s="68">
        <v>96.927611322480033</v>
      </c>
      <c r="O148" s="69">
        <v>94.169031135998807</v>
      </c>
    </row>
    <row r="149" spans="2:20" x14ac:dyDescent="0.25">
      <c r="B149" s="30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9"/>
    </row>
    <row r="150" spans="2:20" s="18" customFormat="1" x14ac:dyDescent="0.25">
      <c r="B150" s="92" t="s">
        <v>74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1"/>
      <c r="P150" s="25"/>
      <c r="Q150" s="25"/>
      <c r="R150" s="25"/>
      <c r="S150" s="25"/>
      <c r="T150" s="25"/>
    </row>
    <row r="151" spans="2:20" s="35" customFormat="1" x14ac:dyDescent="0.25">
      <c r="B151" s="31" t="s">
        <v>94</v>
      </c>
      <c r="C151" s="93" t="e">
        <f t="shared" ref="C151:K151" si="29">((C47+C46+C45)/(C64+C63+C62+C61+C60+C59))*100</f>
        <v>#REF!</v>
      </c>
      <c r="D151" s="93"/>
      <c r="E151" s="93"/>
      <c r="F151" s="93" t="e">
        <f t="shared" si="29"/>
        <v>#REF!</v>
      </c>
      <c r="G151" s="93" t="e">
        <f t="shared" si="29"/>
        <v>#REF!</v>
      </c>
      <c r="H151" s="93" t="e">
        <f t="shared" si="29"/>
        <v>#REF!</v>
      </c>
      <c r="I151" s="93" t="e">
        <f t="shared" si="29"/>
        <v>#REF!</v>
      </c>
      <c r="J151" s="93" t="e">
        <f t="shared" si="29"/>
        <v>#REF!</v>
      </c>
      <c r="K151" s="93">
        <v>158.97410144854757</v>
      </c>
      <c r="L151" s="93">
        <v>163.14255490055788</v>
      </c>
      <c r="M151" s="93">
        <v>150.29368575624082</v>
      </c>
      <c r="N151" s="93">
        <v>110.44451226892869</v>
      </c>
      <c r="O151" s="94">
        <v>104.13069936099102</v>
      </c>
      <c r="P151" s="34"/>
      <c r="Q151" s="34"/>
      <c r="R151" s="34"/>
      <c r="S151" s="34"/>
      <c r="T151" s="34"/>
    </row>
    <row r="152" spans="2:20" x14ac:dyDescent="0.25">
      <c r="B152" s="31" t="s">
        <v>95</v>
      </c>
      <c r="C152" s="93" t="e">
        <f t="shared" ref="C152:K152" si="30">((C45+C46+C47)/C50)*100</f>
        <v>#REF!</v>
      </c>
      <c r="D152" s="93"/>
      <c r="E152" s="93"/>
      <c r="F152" s="93" t="e">
        <f t="shared" si="30"/>
        <v>#REF!</v>
      </c>
      <c r="G152" s="93" t="e">
        <f t="shared" si="30"/>
        <v>#REF!</v>
      </c>
      <c r="H152" s="93" t="e">
        <f t="shared" si="30"/>
        <v>#REF!</v>
      </c>
      <c r="I152" s="93" t="e">
        <f t="shared" si="30"/>
        <v>#REF!</v>
      </c>
      <c r="J152" s="93" t="e">
        <f t="shared" si="30"/>
        <v>#REF!</v>
      </c>
      <c r="K152" s="93">
        <v>43.12260844798336</v>
      </c>
      <c r="L152" s="93">
        <v>41.047431615776084</v>
      </c>
      <c r="M152" s="93">
        <v>33.591587544547039</v>
      </c>
      <c r="N152" s="93">
        <v>30.102193872558015</v>
      </c>
      <c r="O152" s="94">
        <v>30.690220795345613</v>
      </c>
    </row>
    <row r="153" spans="2:20" x14ac:dyDescent="0.25">
      <c r="B153" s="31" t="s">
        <v>86</v>
      </c>
      <c r="C153" s="93" t="e">
        <f>C46/(-C13/360)</f>
        <v>#REF!</v>
      </c>
      <c r="D153" s="93"/>
      <c r="E153" s="93"/>
      <c r="F153" s="93" t="e">
        <f>F46/(-F13/360)</f>
        <v>#REF!</v>
      </c>
      <c r="G153" s="93" t="e">
        <f>G46/(-G13/360)</f>
        <v>#REF!</v>
      </c>
      <c r="H153" s="93" t="e">
        <f>H46/(-H13/360)</f>
        <v>#REF!</v>
      </c>
      <c r="I153" s="93" t="e">
        <f>I46/(-I13/360)</f>
        <v>#REF!</v>
      </c>
      <c r="J153" s="93" t="e">
        <f>J46/(-J13/360)</f>
        <v>#REF!</v>
      </c>
      <c r="K153" s="93">
        <v>22.825574572613448</v>
      </c>
      <c r="L153" s="93">
        <v>17.330186167341914</v>
      </c>
      <c r="M153" s="93">
        <v>20.573106470993793</v>
      </c>
      <c r="N153" s="93">
        <v>15.608329277089942</v>
      </c>
      <c r="O153" s="94">
        <v>8.0931108043669209</v>
      </c>
    </row>
    <row r="154" spans="2:20" x14ac:dyDescent="0.25">
      <c r="B154" s="31" t="s">
        <v>85</v>
      </c>
      <c r="C154" s="93" t="e">
        <f>-C13/C46</f>
        <v>#REF!</v>
      </c>
      <c r="D154" s="93"/>
      <c r="E154" s="93"/>
      <c r="F154" s="93" t="e">
        <f>-F13/F46</f>
        <v>#REF!</v>
      </c>
      <c r="G154" s="93" t="e">
        <f>-G13/G46</f>
        <v>#REF!</v>
      </c>
      <c r="H154" s="93" t="e">
        <f>-H13/H46</f>
        <v>#REF!</v>
      </c>
      <c r="I154" s="93" t="e">
        <f>-I13/I46</f>
        <v>#REF!</v>
      </c>
      <c r="J154" s="93" t="e">
        <f>-J13/J46</f>
        <v>#REF!</v>
      </c>
      <c r="K154" s="93">
        <v>15.771782605285861</v>
      </c>
      <c r="L154" s="93">
        <v>20.773002466552061</v>
      </c>
      <c r="M154" s="93">
        <v>17.498572736575646</v>
      </c>
      <c r="N154" s="93">
        <v>23.064608236347979</v>
      </c>
      <c r="O154" s="94">
        <v>44.482277421155459</v>
      </c>
    </row>
    <row r="155" spans="2:20" s="35" customFormat="1" x14ac:dyDescent="0.25">
      <c r="B155" s="31" t="s">
        <v>114</v>
      </c>
      <c r="C155" s="93" t="e">
        <f>(C47/(C5*1.2))*360</f>
        <v>#REF!</v>
      </c>
      <c r="D155" s="93"/>
      <c r="E155" s="93"/>
      <c r="F155" s="93" t="e">
        <f>(F47/(F5*1.2))*360</f>
        <v>#REF!</v>
      </c>
      <c r="G155" s="93" t="e">
        <f>(G47/(G5*1.2))*360</f>
        <v>#REF!</v>
      </c>
      <c r="H155" s="93" t="e">
        <f>(H47/(H5*1.2))*360</f>
        <v>#REF!</v>
      </c>
      <c r="I155" s="93" t="e">
        <f>(I47/(I5*1.2))*360</f>
        <v>#REF!</v>
      </c>
      <c r="J155" s="93" t="e">
        <f>(J47/(J5*1.2))*360</f>
        <v>#REF!</v>
      </c>
      <c r="K155" s="93">
        <v>299.93741562284868</v>
      </c>
      <c r="L155" s="93">
        <v>249.33646023980683</v>
      </c>
      <c r="M155" s="93">
        <v>259.83982429825602</v>
      </c>
      <c r="N155" s="93">
        <v>266.60433932715375</v>
      </c>
      <c r="O155" s="94">
        <v>284.25848478424268</v>
      </c>
      <c r="P155" s="34"/>
      <c r="Q155" s="34"/>
      <c r="R155" s="34"/>
      <c r="S155" s="34"/>
      <c r="T155" s="34"/>
    </row>
    <row r="156" spans="2:20" s="35" customFormat="1" x14ac:dyDescent="0.25">
      <c r="B156" s="31" t="s">
        <v>115</v>
      </c>
      <c r="C156" s="93" t="e">
        <f>(C61/(C5*1.2))*360</f>
        <v>#REF!</v>
      </c>
      <c r="D156" s="93"/>
      <c r="E156" s="93"/>
      <c r="F156" s="93" t="e">
        <f>(F61/(F5*1.2))*360</f>
        <v>#REF!</v>
      </c>
      <c r="G156" s="93" t="e">
        <f>(G61/(G5*1.2))*360</f>
        <v>#REF!</v>
      </c>
      <c r="H156" s="93" t="e">
        <f>(H61/(H5*1.2))*360</f>
        <v>#REF!</v>
      </c>
      <c r="I156" s="93" t="e">
        <f>(I61/(I5*1.2))*360</f>
        <v>#REF!</v>
      </c>
      <c r="J156" s="93" t="e">
        <f>(J61/(J5*1.2))*360</f>
        <v>#REF!</v>
      </c>
      <c r="K156" s="93">
        <v>42.956128351616911</v>
      </c>
      <c r="L156" s="93">
        <v>84.666559962143097</v>
      </c>
      <c r="M156" s="93">
        <v>80.839966685326516</v>
      </c>
      <c r="N156" s="93">
        <v>116.82876239122459</v>
      </c>
      <c r="O156" s="94">
        <v>115.28321159442635</v>
      </c>
      <c r="P156" s="34"/>
      <c r="Q156" s="34"/>
      <c r="R156" s="34"/>
      <c r="S156" s="34"/>
      <c r="T156" s="34"/>
    </row>
    <row r="157" spans="2:20" x14ac:dyDescent="0.25">
      <c r="B157" s="30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9"/>
    </row>
    <row r="158" spans="2:20" s="18" customFormat="1" x14ac:dyDescent="0.25">
      <c r="B158" s="92" t="s">
        <v>75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1"/>
      <c r="P158" s="25"/>
      <c r="Q158" s="25"/>
      <c r="R158" s="25"/>
      <c r="S158" s="25"/>
      <c r="T158" s="25"/>
    </row>
    <row r="159" spans="2:20" s="35" customFormat="1" x14ac:dyDescent="0.25">
      <c r="B159" s="95" t="s">
        <v>116</v>
      </c>
      <c r="C159" s="93" t="e">
        <f t="shared" ref="C159:F159" si="31">(C58/(C52+C54+C55+C57))*100</f>
        <v>#REF!</v>
      </c>
      <c r="D159" s="93"/>
      <c r="E159" s="93"/>
      <c r="F159" s="93" t="e">
        <f t="shared" si="31"/>
        <v>#REF!</v>
      </c>
      <c r="G159" s="93" t="e">
        <f t="shared" ref="G159:I159" si="32">((G58+G65)/(G52+G54+G55+G57))*100</f>
        <v>#REF!</v>
      </c>
      <c r="H159" s="93" t="e">
        <f t="shared" si="32"/>
        <v>#REF!</v>
      </c>
      <c r="I159" s="93" t="e">
        <f t="shared" si="32"/>
        <v>#REF!</v>
      </c>
      <c r="J159" s="93" t="e">
        <f>((J58+J65)/(SUM(J52:J57)))*100</f>
        <v>#REF!</v>
      </c>
      <c r="K159" s="93">
        <v>89.03075974251243</v>
      </c>
      <c r="L159" s="93">
        <v>91.235279335671123</v>
      </c>
      <c r="M159" s="93">
        <v>86.212699556715563</v>
      </c>
      <c r="N159" s="93">
        <v>100.73567509905756</v>
      </c>
      <c r="O159" s="94">
        <v>112.55394073009508</v>
      </c>
      <c r="P159" s="34"/>
      <c r="Q159" s="34"/>
      <c r="R159" s="34"/>
      <c r="S159" s="34"/>
      <c r="T159" s="34"/>
    </row>
    <row r="160" spans="2:20" s="35" customFormat="1" x14ac:dyDescent="0.25">
      <c r="B160" s="95" t="s">
        <v>118</v>
      </c>
      <c r="C160" s="93" t="e">
        <f>C24/(#REF!/1)</f>
        <v>#REF!</v>
      </c>
      <c r="D160" s="93"/>
      <c r="E160" s="93"/>
      <c r="F160" s="93" t="e">
        <f>F24/(#REF!/1)</f>
        <v>#REF!</v>
      </c>
      <c r="G160" s="93" t="e">
        <f>G24/(#REF!/1)</f>
        <v>#REF!</v>
      </c>
      <c r="H160" s="93" t="e">
        <f>H24/(#REF!/1)</f>
        <v>#REF!</v>
      </c>
      <c r="I160" s="93" t="e">
        <f>I24/(#REF!/1)</f>
        <v>#REF!</v>
      </c>
      <c r="J160" s="107" t="e">
        <f>J24/(#REF!/1)</f>
        <v>#REF!</v>
      </c>
      <c r="K160" s="107">
        <v>5.7185896005355952</v>
      </c>
      <c r="L160" s="107">
        <v>5.7396978851963745</v>
      </c>
      <c r="M160" s="107">
        <v>5.070302188259812</v>
      </c>
      <c r="N160" s="107">
        <v>3.4238582185140225</v>
      </c>
      <c r="O160" s="108">
        <v>8.6839197113216056</v>
      </c>
      <c r="P160" s="34"/>
      <c r="Q160" s="34"/>
      <c r="R160" s="34"/>
      <c r="S160" s="34"/>
      <c r="T160" s="34"/>
    </row>
    <row r="161" spans="2:20" s="35" customFormat="1" x14ac:dyDescent="0.25">
      <c r="B161" s="96" t="s">
        <v>117</v>
      </c>
      <c r="C161" s="97" t="e">
        <f>(C58/C24)*100</f>
        <v>#REF!</v>
      </c>
      <c r="D161" s="97"/>
      <c r="E161" s="97"/>
      <c r="F161" s="97" t="e">
        <f>(F58/F24)*100</f>
        <v>#REF!</v>
      </c>
      <c r="G161" s="97" t="e">
        <f>(G58+G65)/G24</f>
        <v>#REF!</v>
      </c>
      <c r="H161" s="97" t="e">
        <f>(H58+H65)/H24</f>
        <v>#REF!</v>
      </c>
      <c r="I161" s="97" t="e">
        <f>(I58+I65)/I24</f>
        <v>#REF!</v>
      </c>
      <c r="J161" s="109" t="e">
        <f>(J58+J65)/J24</f>
        <v>#REF!</v>
      </c>
      <c r="K161" s="109">
        <v>5.4081365853658534</v>
      </c>
      <c r="L161" s="109">
        <v>6.7267769917466733</v>
      </c>
      <c r="M161" s="109">
        <v>6.7522709523613793</v>
      </c>
      <c r="N161" s="109">
        <v>11.005273756958729</v>
      </c>
      <c r="O161" s="110">
        <v>7.7697282135854246</v>
      </c>
      <c r="P161" s="34"/>
      <c r="Q161" s="34"/>
      <c r="R161" s="34"/>
      <c r="S161" s="34"/>
      <c r="T161" s="34"/>
    </row>
    <row r="162" spans="2:20" x14ac:dyDescent="0.25">
      <c r="L162" s="56"/>
      <c r="M162" s="56"/>
      <c r="N162" s="56"/>
      <c r="O162" s="56"/>
    </row>
    <row r="164" spans="2:20" x14ac:dyDescent="0.25">
      <c r="B164" s="98" t="s">
        <v>76</v>
      </c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100"/>
    </row>
    <row r="165" spans="2:20" x14ac:dyDescent="0.25">
      <c r="B165" s="101" t="s">
        <v>96</v>
      </c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3"/>
    </row>
    <row r="166" spans="2:20" x14ac:dyDescent="0.25">
      <c r="B166" s="101" t="s">
        <v>77</v>
      </c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3"/>
    </row>
    <row r="167" spans="2:20" x14ac:dyDescent="0.25">
      <c r="B167" s="101" t="s">
        <v>87</v>
      </c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3"/>
    </row>
    <row r="168" spans="2:20" x14ac:dyDescent="0.25">
      <c r="B168" s="101" t="s">
        <v>84</v>
      </c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3"/>
    </row>
    <row r="169" spans="2:20" x14ac:dyDescent="0.25">
      <c r="B169" s="101" t="s">
        <v>78</v>
      </c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3"/>
    </row>
    <row r="170" spans="2:20" x14ac:dyDescent="0.25">
      <c r="B170" s="101" t="s">
        <v>79</v>
      </c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3"/>
    </row>
    <row r="171" spans="2:20" x14ac:dyDescent="0.25">
      <c r="B171" s="101" t="s">
        <v>80</v>
      </c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3"/>
    </row>
    <row r="172" spans="2:20" x14ac:dyDescent="0.25">
      <c r="B172" s="101" t="s">
        <v>81</v>
      </c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3"/>
    </row>
    <row r="173" spans="2:20" x14ac:dyDescent="0.25">
      <c r="B173" s="101" t="s">
        <v>82</v>
      </c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3"/>
    </row>
    <row r="174" spans="2:20" x14ac:dyDescent="0.25">
      <c r="B174" s="104" t="s">
        <v>83</v>
      </c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6"/>
    </row>
  </sheetData>
  <pageMargins left="0.23622047244094491" right="0.23622047244094491" top="0.74803149606299213" bottom="0.74803149606299213" header="0.31496062992125984" footer="0.31496062992125984"/>
  <pageSetup paperSize="9" scale="70" orientation="portrait" r:id="rId1"/>
  <ignoredErrors>
    <ignoredError sqref="D20:I2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Ratio</vt:lpstr>
      <vt:lpstr>Synthèse données &amp; 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FP-Consulting</dc:creator>
  <cp:lastModifiedBy>Anouar Hassoune</cp:lastModifiedBy>
  <cp:lastPrinted>2019-12-02T12:45:39Z</cp:lastPrinted>
  <dcterms:created xsi:type="dcterms:W3CDTF">2013-02-17T08:35:08Z</dcterms:created>
  <dcterms:modified xsi:type="dcterms:W3CDTF">2021-12-30T08:03:13Z</dcterms:modified>
</cp:coreProperties>
</file>